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codeName="ThisWorkbook" autoCompressPictures="0"/>
  <mc:AlternateContent xmlns:mc="http://schemas.openxmlformats.org/markup-compatibility/2006">
    <mc:Choice Requires="x15">
      <x15ac:absPath xmlns:x15ac="http://schemas.microsoft.com/office/spreadsheetml/2010/11/ac" url="C:\Users\joe.pyburn.HTG\Desktop\"/>
    </mc:Choice>
  </mc:AlternateContent>
  <xr:revisionPtr revIDLastSave="0" documentId="13_ncr:1_{79F9A41F-FCCE-4A63-805A-E98B68B96D5F}"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0730" windowHeight="111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6" i="5" l="1"/>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T5" i="5"/>
  <c r="B5" i="5"/>
  <c r="V5" i="5"/>
  <c r="J5" i="5"/>
  <c r="E5" i="5"/>
  <c r="S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6" i="5"/>
  <c r="B7" i="5"/>
  <c r="B8" i="5"/>
  <c r="C5" i="5"/>
  <c r="C6" i="5"/>
  <c r="V6" i="5"/>
  <c r="J6" i="5"/>
  <c r="C7" i="5"/>
  <c r="V7" i="5"/>
  <c r="J7" i="5"/>
  <c r="C8" i="5"/>
  <c r="V8" i="5"/>
  <c r="J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E6" i="5"/>
  <c r="E7"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H17" i="5"/>
  <c r="I17" i="5"/>
  <c r="J17" i="5"/>
  <c r="R17" i="5"/>
  <c r="F17" i="5"/>
  <c r="G66" i="6"/>
  <c r="H66" i="6"/>
  <c r="C66" i="6"/>
  <c r="G67" i="6"/>
  <c r="H67" i="6"/>
  <c r="D67" i="6"/>
  <c r="G65" i="6"/>
  <c r="H65" i="6"/>
  <c r="C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<sst xmlns="http://schemas.openxmlformats.org/spreadsheetml/2006/main" count="22483" uniqueCount="15861">
  <si>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</si>
  <si>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</si>
  <si>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</si>
  <si>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</si>
  <si>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</si>
  <si>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</si>
  <si>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</si>
  <si>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</si>
  <si>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</si>
  <si>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</si>
  <si>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</si>
  <si>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</si>
  <si>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</si>
  <si>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</si>
  <si>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</si>
  <si>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</si>
  <si>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</si>
  <si>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</si>
  <si>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</si>
  <si>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</si>
  <si>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</si>
  <si>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</si>
  <si>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</si>
  <si>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</si>
  <si>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</si>
  <si>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</si>
  <si>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</si>
  <si>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</si>
  <si>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</si>
  <si>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</si>
  <si>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</si>
  <si>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</si>
  <si>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</si>
  <si>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</si>
  <si>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</si>
  <si>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</si>
  <si>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</si>
  <si>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</si>
  <si>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</si>
  <si>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</si>
  <si>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</si>
  <si>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</si>
  <si>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</si>
  <si>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</si>
  <si>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</si>
  <si>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</si>
  <si>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</si>
  <si>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</si>
  <si>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</si>
  <si>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</si>
  <si>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</si>
  <si>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</si>
  <si>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</si>
  <si>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</si>
  <si>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</si>
  <si>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</si>
  <si>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</si>
  <si>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</si>
  <si>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</si>
  <si>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</si>
  <si>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</si>
  <si>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</si>
  <si>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</si>
  <si>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</si>
  <si>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</si>
  <si>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</si>
  <si>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</si>
  <si>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</si>
  <si>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</si>
  <si>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</si>
  <si>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</si>
  <si>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</si>
  <si>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</si>
  <si>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</si>
  <si>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</si>
  <si>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</si>
  <si>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</si>
  <si>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</si>
  <si>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</si>
  <si>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</si>
  <si>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</si>
  <si>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</si>
  <si>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</si>
  <si>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</si>
  <si>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</si>
  <si>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</si>
  <si>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</si>
  <si>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</si>
  <si>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</si>
  <si>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</si>
  <si>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</si>
  <si>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</si>
  <si>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</si>
  <si>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</si>
  <si>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</si>
  <si>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</si>
  <si>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</si>
  <si>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</si>
  <si>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</si>
  <si>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</si>
  <si>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</si>
  <si>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</si>
  <si>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</si>
  <si>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</si>
  <si>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</si>
  <si>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</si>
  <si>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</si>
  <si>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</si>
  <si>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</si>
  <si>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</si>
  <si>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</si>
  <si>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</si>
  <si>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</si>
  <si>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</si>
  <si>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</si>
  <si>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</si>
  <si>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</si>
  <si>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</si>
  <si>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</si>
  <si>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</si>
  <si>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</si>
  <si>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</si>
  <si>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</si>
  <si>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</si>
  <si>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</si>
  <si>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</si>
  <si>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</si>
  <si>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</si>
  <si>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</si>
  <si>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</si>
  <si>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</si>
  <si>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</si>
  <si>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</si>
  <si>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</si>
  <si>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</si>
  <si>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</si>
  <si>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</si>
  <si>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</si>
  <si>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</si>
  <si>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</si>
  <si>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</si>
  <si>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</si>
  <si>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</si>
  <si>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</si>
  <si>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</si>
  <si>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</si>
  <si>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</si>
  <si>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</si>
  <si>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</si>
  <si>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</si>
  <si>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</si>
  <si>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</si>
  <si>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</si>
  <si>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</si>
  <si>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</si>
  <si>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</si>
  <si>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</si>
  <si>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</si>
  <si>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</si>
  <si>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</si>
  <si>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</si>
  <si>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</si>
  <si>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</si>
  <si>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</si>
  <si>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</si>
  <si>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</si>
  <si>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</si>
  <si>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</si>
  <si>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</si>
  <si>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</si>
  <si>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</si>
  <si>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</si>
  <si>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</si>
  <si>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</si>
  <si>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</si>
  <si>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</si>
  <si>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</si>
  <si>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</si>
  <si>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</si>
  <si>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</si>
  <si>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</si>
  <si>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</si>
  <si>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</si>
  <si>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</si>
  <si>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</si>
  <si>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</si>
  <si>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</si>
  <si>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</si>
  <si>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</si>
  <si>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</si>
  <si>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</si>
  <si>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</si>
  <si>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</si>
  <si>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</si>
  <si>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</si>
  <si>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</si>
  <si>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</si>
  <si>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</si>
  <si>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</si>
  <si>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</si>
  <si>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</si>
  <si>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</si>
  <si>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</si>
  <si>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</si>
  <si>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</si>
  <si>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</si>
  <si>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</si>
  <si>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</si>
  <si>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</si>
  <si>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</si>
  <si>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</si>
  <si>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</si>
  <si>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</si>
  <si>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</si>
  <si>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</si>
  <si>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</si>
  <si>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</si>
  <si>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</si>
  <si>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</si>
  <si>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</si>
  <si>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</si>
  <si>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</si>
  <si>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</si>
  <si>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</si>
  <si>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</si>
  <si>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</si>
  <si>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</si>
  <si>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</si>
  <si>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</si>
  <si>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</si>
  <si>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</si>
  <si>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</si>
  <si>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</si>
  <si>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</si>
  <si>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</si>
  <si>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</si>
  <si>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</si>
  <si>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</si>
  <si>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</si>
  <si>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</si>
  <si>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</si>
  <si>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</si>
  <si>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</si>
  <si>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</si>
  <si>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</si>
  <si>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</si>
  <si>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</si>
  <si>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</si>
  <si>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</si>
  <si>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</si>
  <si>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</si>
  <si>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</si>
  <si>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</si>
  <si>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</si>
  <si>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</si>
  <si>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</si>
  <si>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</si>
  <si>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</si>
  <si>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</si>
  <si>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</si>
  <si>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</si>
  <si>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</si>
  <si>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</si>
  <si>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</si>
  <si>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</si>
  <si>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</si>
  <si>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</si>
  <si>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</si>
  <si>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</si>
  <si>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</si>
  <si>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</si>
  <si>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</si>
  <si>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</si>
  <si>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</si>
  <si>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</si>
  <si>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</si>
  <si>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</si>
  <si>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</si>
  <si>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</si>
  <si>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</si>
  <si>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</si>
  <si>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</si>
  <si>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</si>
  <si>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</si>
  <si>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</si>
  <si>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</si>
  <si>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</si>
  <si>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</si>
  <si>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</si>
  <si>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</si>
  <si>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</si>
  <si>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</si>
  <si>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</si>
  <si>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</si>
  <si>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</si>
  <si>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</si>
  <si>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</si>
  <si>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</si>
  <si>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</si>
  <si>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</si>
  <si>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</si>
  <si>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</si>
  <si>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</si>
  <si>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</si>
  <si>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</si>
  <si>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</si>
  <si>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</si>
  <si>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</si>
  <si>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</si>
  <si>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</si>
  <si>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</si>
  <si>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</si>
  <si>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</si>
  <si>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</si>
  <si>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</si>
  <si>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</si>
  <si>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</si>
  <si>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</si>
  <si>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</si>
  <si>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</si>
  <si>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</si>
  <si>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</si>
  <si>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</si>
  <si>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</si>
  <si>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</si>
  <si>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</si>
  <si>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</si>
  <si>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</si>
  <si>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</si>
  <si>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</si>
  <si>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</si>
  <si>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</si>
  <si>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</si>
  <si>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</si>
  <si>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</si>
  <si>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</si>
  <si>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</si>
  <si>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</si>
  <si>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</si>
  <si>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</si>
  <si>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</si>
  <si>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</si>
  <si>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</si>
  <si>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</si>
  <si>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</si>
  <si>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</si>
  <si>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</si>
  <si>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</si>
  <si>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</si>
  <si>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</si>
  <si>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</si>
  <si>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</si>
  <si>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</si>
  <si>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</si>
  <si>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</si>
  <si>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</si>
  <si>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</si>
  <si>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</si>
  <si>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</si>
  <si>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</si>
  <si>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</si>
  <si>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</si>
  <si>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</si>
  <si>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</si>
  <si>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</si>
  <si>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</si>
  <si>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</si>
  <si>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</si>
  <si>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</si>
  <si>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</si>
  <si>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</si>
  <si>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</si>
  <si>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</si>
  <si>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</si>
  <si>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</si>
  <si>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</si>
  <si>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</si>
  <si>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</si>
  <si>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</si>
  <si>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</si>
  <si>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</si>
  <si>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</si>
  <si>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</si>
  <si>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</si>
  <si>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</si>
  <si>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</si>
  <si>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</si>
  <si>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</si>
  <si>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</si>
  <si>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</si>
  <si>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</si>
  <si>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</si>
  <si>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</si>
  <si>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</si>
  <si>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</si>
  <si>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</si>
  <si>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</si>
  <si>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</si>
  <si>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</si>
  <si>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</si>
  <si>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</si>
  <si>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</si>
  <si>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</si>
  <si>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</si>
  <si>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</si>
  <si>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</si>
  <si>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</si>
  <si>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</si>
  <si>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</si>
  <si>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</si>
  <si>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</si>
  <si>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</si>
  <si>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</si>
  <si>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</si>
  <si>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</si>
  <si>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</si>
  <si>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</si>
  <si>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</si>
  <si>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</si>
  <si>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</si>
  <si>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</si>
  <si>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</si>
  <si>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</si>
  <si>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</si>
  <si>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</si>
  <si>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</si>
  <si>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</si>
  <si>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</si>
  <si>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</si>
  <si>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</si>
  <si>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</si>
  <si>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</si>
  <si>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</si>
  <si>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</si>
  <si>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</si>
  <si>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</si>
  <si>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</si>
  <si>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</si>
  <si>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</si>
  <si>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</si>
  <si>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</si>
  <si>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</si>
  <si>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</si>
  <si>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</si>
  <si>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</si>
  <si>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</si>
  <si>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</si>
  <si>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</si>
  <si>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</si>
  <si>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</si>
  <si>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</si>
  <si>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</si>
  <si>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</si>
  <si>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</si>
  <si>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</si>
  <si>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</si>
  <si>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</si>
  <si>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</si>
  <si>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</si>
  <si>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</si>
  <si>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</si>
  <si>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</si>
  <si>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</si>
  <si>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</si>
  <si>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</si>
  <si>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</si>
  <si>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</si>
  <si>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</si>
  <si>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</si>
  <si>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</si>
  <si>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</si>
  <si>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</si>
  <si>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</si>
  <si>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</si>
  <si>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</si>
  <si>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</si>
  <si>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</si>
  <si>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</si>
  <si>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</si>
  <si>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</si>
  <si>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</si>
  <si>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</si>
  <si>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</si>
  <si>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</si>
  <si>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</si>
  <si>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</si>
  <si>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</si>
  <si>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</si>
  <si>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</si>
  <si>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</si>
  <si>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</si>
  <si>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</si>
  <si>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</si>
  <si>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</si>
  <si>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</si>
  <si>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</si>
  <si>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</si>
  <si>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</si>
  <si>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</si>
  <si>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</si>
  <si>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</si>
  <si>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</si>
  <si>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</si>
  <si>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</si>
  <si>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</si>
  <si>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</si>
  <si>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</si>
  <si>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</si>
  <si>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</si>
  <si>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</si>
  <si>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</si>
  <si>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</si>
  <si>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</si>
  <si>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</si>
  <si>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</si>
  <si>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</si>
  <si>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</si>
  <si>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</si>
  <si>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</si>
  <si>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</si>
  <si>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</si>
  <si>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</si>
  <si>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</si>
  <si>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</si>
  <si>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</si>
  <si>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</si>
  <si>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</si>
  <si>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</si>
  <si>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</si>
  <si>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</si>
  <si>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</si>
  <si>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</si>
  <si>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</si>
  <si>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</si>
  <si>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</si>
  <si>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</si>
  <si>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</si>
  <si>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</si>
  <si>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</si>
  <si>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</si>
  <si>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</si>
  <si>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</si>
  <si>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</si>
  <si>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</si>
  <si>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</si>
  <si>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</si>
  <si>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</si>
  <si>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</si>
  <si>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</si>
  <si>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</si>
  <si>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</si>
  <si>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</si>
  <si>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</si>
  <si>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</si>
  <si>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</si>
  <si>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</si>
  <si>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</si>
  <si>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</si>
  <si>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</si>
  <si>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</si>
  <si>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</si>
  <si>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</si>
  <si>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</si>
  <si>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</si>
  <si>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</si>
  <si>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</si>
  <si>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</si>
  <si>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</si>
  <si>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</si>
  <si>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</si>
  <si>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</si>
  <si>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</si>
  <si>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</si>
  <si>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</si>
  <si>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</si>
  <si>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</si>
  <si>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</si>
  <si>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</si>
  <si>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</si>
  <si>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</si>
  <si>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</si>
  <si>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</si>
  <si>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</si>
  <si>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</si>
  <si>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</si>
  <si>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</si>
  <si>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</si>
  <si>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</si>
  <si>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</si>
  <si>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</si>
  <si>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</si>
  <si>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</si>
  <si>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</si>
  <si>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</si>
  <si>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</si>
  <si>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</si>
  <si>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</si>
  <si>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</si>
  <si>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</si>
  <si>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</si>
  <si>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</si>
  <si>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</si>
  <si>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</si>
  <si>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</si>
  <si>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</si>
  <si>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</si>
  <si>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</si>
  <si>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</si>
  <si>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</si>
  <si>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</si>
  <si>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</si>
  <si>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</si>
  <si>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</si>
  <si>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</si>
  <si>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</si>
  <si>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</si>
  <si>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</si>
  <si>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</si>
  <si>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</si>
  <si>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</si>
  <si>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</si>
  <si>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</si>
  <si>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</si>
  <si>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</si>
  <si>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</si>
  <si>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</si>
  <si>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</si>
  <si>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</si>
  <si>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</si>
  <si>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</si>
  <si>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</si>
  <si>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</si>
  <si>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</si>
  <si>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</si>
  <si>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</si>
  <si>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</si>
  <si>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</si>
  <si>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</si>
  <si>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</si>
  <si>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</si>
  <si>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</si>
  <si>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</si>
  <si>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</si>
  <si>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</si>
  <si>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</si>
  <si>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</si>
  <si>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</si>
  <si>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</si>
  <si>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</si>
  <si>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</si>
  <si>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</si>
  <si>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</si>
  <si>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</si>
  <si>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</si>
  <si>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</si>
  <si>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</si>
  <si>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</si>
  <si>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</si>
  <si>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</si>
  <si>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</si>
  <si>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</si>
  <si>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</si>
  <si>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</si>
  <si>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</si>
  <si>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</si>
  <si>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</si>
  <si>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</si>
  <si>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</si>
  <si>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</si>
  <si>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</si>
  <si>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</si>
  <si>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</si>
  <si>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</si>
  <si>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</si>
  <si>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</si>
  <si>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</si>
  <si>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</si>
  <si>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</si>
  <si>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</si>
  <si>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</si>
  <si>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</si>
  <si>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</si>
  <si>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</si>
  <si>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</si>
  <si>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</si>
  <si>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</si>
  <si>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</si>
  <si>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</si>
  <si>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</si>
  <si>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</si>
  <si>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</si>
  <si>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</si>
  <si>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</si>
  <si>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</si>
  <si>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</si>
  <si>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</si>
  <si>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</si>
  <si>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</si>
  <si>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</si>
  <si>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</si>
  <si>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</si>
  <si>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</si>
  <si>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</si>
  <si>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</si>
  <si>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</si>
  <si>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</si>
  <si>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</si>
  <si>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</si>
  <si>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</si>
  <si>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</si>
  <si>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</si>
  <si>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</si>
  <si>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</si>
  <si>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</si>
  <si>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</si>
  <si>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</si>
  <si>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</si>
  <si>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</si>
  <si>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</si>
  <si>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</si>
  <si>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</si>
  <si>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</si>
  <si>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</si>
  <si>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</si>
  <si>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</si>
  <si>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</si>
  <si>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</si>
  <si>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</si>
  <si>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</si>
  <si>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</si>
  <si>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</si>
  <si>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</si>
  <si>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</si>
  <si>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</si>
  <si>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</si>
  <si>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</si>
  <si>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</si>
  <si>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</si>
  <si>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</si>
  <si>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</si>
  <si>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</si>
  <si>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</si>
  <si>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</si>
  <si>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</si>
  <si>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</si>
  <si>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</si>
  <si>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</si>
  <si>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</si>
  <si>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</si>
  <si>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</si>
  <si>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</si>
  <si>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</si>
  <si>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</si>
  <si>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</si>
  <si>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</si>
  <si>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</si>
  <si>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</si>
  <si>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</si>
  <si>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</si>
  <si>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</si>
  <si>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</si>
  <si>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</si>
  <si>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</si>
  <si>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</si>
  <si>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</si>
  <si>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</si>
  <si>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</si>
  <si>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</si>
  <si>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</si>
  <si>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</si>
  <si>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</si>
  <si>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</si>
  <si>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</si>
  <si>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</si>
  <si>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</si>
  <si>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</si>
  <si>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</si>
  <si>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</si>
  <si>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</si>
  <si>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</si>
  <si>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</si>
  <si>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</si>
  <si>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</si>
  <si>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</si>
  <si>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</si>
  <si>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</si>
  <si>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</si>
  <si>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</si>
  <si>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</si>
  <si>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</si>
  <si>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</si>
  <si>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</si>
  <si>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</si>
  <si>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</si>
  <si>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</si>
  <si>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</si>
  <si>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</si>
  <si>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</si>
  <si>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</si>
  <si>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</si>
  <si>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</si>
  <si>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</si>
  <si>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</si>
  <si>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</si>
  <si>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</si>
  <si>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</si>
  <si>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</si>
  <si>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</si>
  <si>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</si>
  <si>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</si>
  <si>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</si>
  <si>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</si>
  <si>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</si>
  <si>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</si>
  <si>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</si>
  <si>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</si>
  <si>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</si>
  <si>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</si>
  <si>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</si>
  <si>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</si>
  <si>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</si>
  <si>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</si>
  <si>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</si>
  <si>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</si>
  <si>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</si>
  <si>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</si>
  <si>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</si>
  <si>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</si>
  <si>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</si>
  <si>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</si>
  <si>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</si>
  <si>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</si>
  <si>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</si>
  <si>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</si>
  <si>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</si>
  <si>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</si>
  <si>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</si>
  <si>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</si>
  <si>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</si>
  <si>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</si>
  <si>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</si>
  <si>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</si>
  <si>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</si>
  <si>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</si>
  <si>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</si>
  <si>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</si>
  <si>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</si>
  <si>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</si>
  <si>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</si>
  <si>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</si>
  <si>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</si>
  <si>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</si>
  <si>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</si>
  <si>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</si>
  <si>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</si>
  <si>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</si>
  <si>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</si>
  <si>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</si>
  <si>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</si>
  <si>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</si>
  <si>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</si>
  <si>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</si>
  <si>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</si>
  <si>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</si>
  <si>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</si>
  <si>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</si>
  <si>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</si>
  <si>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</si>
  <si>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</si>
  <si>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</si>
  <si>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</si>
  <si>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</si>
  <si>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</si>
  <si>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</si>
  <si>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</si>
  <si>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</si>
  <si>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</si>
  <si>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</si>
  <si>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</si>
  <si>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</si>
  <si>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</si>
  <si>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</si>
  <si>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</si>
  <si>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</si>
  <si>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</si>
  <si>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</si>
  <si>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</si>
  <si>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</si>
  <si>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</si>
  <si>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</si>
  <si>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</si>
  <si>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</si>
  <si>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</si>
  <si>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</si>
  <si>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</si>
  <si>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</si>
  <si>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</si>
  <si>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</si>
  <si>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</si>
  <si>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</si>
  <si>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</si>
  <si>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</si>
  <si>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</si>
  <si>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</si>
  <si>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</si>
  <si>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</si>
  <si>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</si>
  <si>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</si>
  <si>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</si>
  <si>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</si>
  <si>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</si>
  <si>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</si>
  <si>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</si>
  <si>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</si>
  <si>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</si>
  <si>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</si>
  <si>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</si>
  <si>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</si>
  <si>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</si>
  <si>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</si>
  <si>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</si>
  <si>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</si>
  <si>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</si>
  <si>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</si>
  <si>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</si>
  <si>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</si>
  <si>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</si>
  <si>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</si>
  <si>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</si>
  <si>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</si>
  <si>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</si>
  <si>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</si>
  <si>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</si>
  <si>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</si>
  <si>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</si>
  <si>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</si>
  <si>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</si>
  <si>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</si>
  <si>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</si>
  <si>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</si>
  <si>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</si>
  <si>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</si>
  <si>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</si>
  <si>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</si>
  <si>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</si>
  <si>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</si>
  <si>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</si>
  <si>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</si>
  <si>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</si>
  <si>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</si>
  <si>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</si>
  <si>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</si>
  <si>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</si>
  <si>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</si>
  <si>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</si>
  <si>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</si>
  <si>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</si>
  <si>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</si>
  <si>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</si>
  <si>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</si>
  <si>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</si>
  <si>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</si>
  <si>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</si>
  <si>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</si>
  <si>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</si>
  <si>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</si>
  <si>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</si>
  <si>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</si>
  <si>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</si>
  <si>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</si>
  <si>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</si>
  <si>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</si>
  <si>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</si>
  <si>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</si>
  <si>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</si>
  <si>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</si>
  <si>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</si>
  <si>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</si>
  <si>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</si>
  <si>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</si>
  <si>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</si>
  <si>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</si>
  <si>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</si>
  <si>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</si>
  <si>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</si>
  <si>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</si>
  <si>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</si>
  <si>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</si>
  <si>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</si>
  <si>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</si>
  <si>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</si>
  <si>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</si>
  <si>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</si>
  <si>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</si>
  <si>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</si>
  <si>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</si>
  <si>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</si>
  <si>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</si>
  <si>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</si>
  <si>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</si>
  <si>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</si>
  <si>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</si>
  <si>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</si>
  <si>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</si>
  <si>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</si>
  <si>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</si>
  <si>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</si>
  <si>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</si>
  <si>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</si>
  <si>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</si>
  <si>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</si>
  <si>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</si>
  <si>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</si>
  <si>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</si>
  <si>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</si>
  <si>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</si>
  <si>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</si>
  <si>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</si>
  <si>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</si>
  <si>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</si>
  <si>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</si>
  <si>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</si>
  <si>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</si>
  <si>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</si>
  <si>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</si>
  <si>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</si>
  <si>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</si>
  <si>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</si>
  <si>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</si>
  <si>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</si>
  <si>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</si>
  <si>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</si>
  <si>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</si>
  <si>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</si>
  <si>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</si>
  <si>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</si>
  <si>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</si>
  <si>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</si>
  <si>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</si>
  <si>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</si>
  <si>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</si>
  <si>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</si>
  <si>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</si>
  <si>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</si>
  <si>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</si>
  <si>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</si>
  <si>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</si>
  <si>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</si>
  <si>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</si>
  <si>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</si>
  <si>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</si>
  <si>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</si>
  <si>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</si>
  <si>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</si>
  <si>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</si>
  <si>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</si>
  <si>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</si>
  <si>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</si>
  <si>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</si>
  <si>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</si>
  <si>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</si>
  <si>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</si>
  <si>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</si>
  <si>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</si>
  <si>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</si>
  <si>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</si>
  <si>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</si>
  <si>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</si>
  <si>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</si>
  <si>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</si>
  <si>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</si>
  <si>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</si>
  <si>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</si>
  <si>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</si>
  <si>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</si>
  <si>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</si>
  <si>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</si>
  <si>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</si>
  <si>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</si>
  <si>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</si>
  <si>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</si>
  <si>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</si>
  <si>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</si>
  <si>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</si>
  <si>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</si>
  <si>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</si>
  <si>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</si>
  <si>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</si>
  <si>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</si>
  <si>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</si>
  <si>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</si>
  <si>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</si>
  <si>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</si>
  <si>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</si>
  <si>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</si>
  <si>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</si>
  <si>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</si>
  <si>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</si>
  <si>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</si>
  <si>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</si>
  <si>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</si>
  <si>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</si>
  <si>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</si>
  <si>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</si>
  <si>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</si>
  <si>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</si>
  <si>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</si>
  <si>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</si>
  <si>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</si>
  <si>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</si>
  <si>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</si>
  <si>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</si>
  <si>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</si>
  <si>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</si>
  <si>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</si>
  <si>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</si>
  <si>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</si>
  <si>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</si>
  <si>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</si>
  <si>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</si>
  <si>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</si>
  <si>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</si>
  <si>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</si>
  <si>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</si>
  <si>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</si>
  <si>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</si>
  <si>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</si>
  <si>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</si>
  <si>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</si>
  <si>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</si>
  <si>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</si>
  <si>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</si>
  <si>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</si>
  <si>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</si>
  <si>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</si>
  <si>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</si>
  <si>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</si>
  <si>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</si>
  <si>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</si>
  <si>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</si>
  <si>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</si>
  <si>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</si>
  <si>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</si>
  <si>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</si>
  <si>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</si>
  <si>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</si>
  <si>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</si>
  <si>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</si>
  <si>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</si>
  <si>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</si>
  <si>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</si>
  <si>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</si>
  <si>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</si>
  <si>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</si>
  <si>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</si>
  <si>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</si>
  <si>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</si>
  <si>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</si>
  <si>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</si>
  <si>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</si>
  <si>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</si>
  <si>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</si>
  <si>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</si>
  <si>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</si>
  <si>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</si>
  <si>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</si>
  <si>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</si>
  <si>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</si>
  <si>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</si>
  <si>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</si>
  <si>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</si>
  <si>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</si>
  <si>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</si>
  <si>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</si>
  <si>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</si>
  <si>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</si>
  <si>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</si>
  <si>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</si>
  <si>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</si>
  <si>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</si>
  <si>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</si>
  <si>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</si>
  <si>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</si>
  <si>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</si>
  <si>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</si>
  <si>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</si>
  <si>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</si>
  <si>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</si>
  <si>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</si>
  <si>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</si>
  <si>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</si>
  <si>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</si>
  <si>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</si>
  <si>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</si>
  <si>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</si>
  <si>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</si>
  <si>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</si>
  <si>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</si>
  <si>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</si>
  <si>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</si>
  <si>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</si>
  <si>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</si>
  <si>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</si>
  <si>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</si>
  <si>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</si>
  <si>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</si>
  <si>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</si>
  <si>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</si>
  <si>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</si>
  <si>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</si>
  <si>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</si>
  <si>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</si>
  <si>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</si>
  <si>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</si>
  <si>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</si>
  <si>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</si>
  <si>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</si>
  <si>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</si>
  <si>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</si>
  <si>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</si>
  <si>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</si>
  <si>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</si>
  <si>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</si>
  <si>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</si>
  <si>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</si>
  <si>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</si>
  <si>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</si>
  <si>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</si>
  <si>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</si>
  <si>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</si>
  <si>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</si>
  <si>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</si>
  <si>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</si>
  <si>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</si>
  <si>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</si>
  <si>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</si>
  <si>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</si>
  <si>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</si>
  <si>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</si>
  <si>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</si>
  <si>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</si>
  <si>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</si>
  <si>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</si>
  <si>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</si>
  <si>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</si>
  <si>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</si>
  <si>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</si>
  <si>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</si>
  <si>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</si>
  <si>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</si>
  <si>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</si>
  <si>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</si>
  <si>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</si>
  <si>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</si>
  <si>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</si>
  <si>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</si>
  <si>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</si>
  <si>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</si>
  <si>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</si>
  <si>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</si>
  <si>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</si>
  <si>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</si>
  <si>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</si>
  <si>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</si>
  <si>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</si>
  <si>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</si>
  <si>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</si>
  <si>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</si>
  <si>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</si>
  <si>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</si>
  <si>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</si>
  <si>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</si>
  <si>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</si>
  <si>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</si>
  <si>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</si>
  <si>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</si>
  <si>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</si>
  <si>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</si>
  <si>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</si>
  <si>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</si>
  <si>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</si>
  <si>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</si>
  <si>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</si>
  <si>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</si>
  <si>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</si>
  <si>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</si>
  <si>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</si>
  <si>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</si>
  <si>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</si>
  <si>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</si>
  <si>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</si>
  <si>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</si>
  <si>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</si>
  <si>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</si>
  <si>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</si>
  <si>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</si>
  <si>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</si>
  <si>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</si>
  <si>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</si>
  <si>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</si>
  <si>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</si>
  <si>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</si>
  <si>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</si>
  <si>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</si>
  <si>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</si>
  <si>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</si>
  <si>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</si>
  <si>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</si>
  <si>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</si>
  <si>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</si>
  <si>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</si>
  <si>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</si>
  <si>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</si>
  <si>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</si>
  <si>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</si>
  <si>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</si>
  <si>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</si>
  <si>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</si>
  <si>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</si>
  <si>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</si>
  <si>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</si>
  <si>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</si>
  <si>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</si>
  <si>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</si>
  <si>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</si>
  <si>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</si>
  <si>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</si>
  <si>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</si>
  <si>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</si>
  <si>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</si>
  <si>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</si>
  <si>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</si>
  <si>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</si>
  <si>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</si>
  <si>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</si>
  <si>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</si>
  <si>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</si>
  <si>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</si>
  <si>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</si>
  <si>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</si>
  <si>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</si>
  <si>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</si>
  <si>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</si>
  <si>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</si>
  <si>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</si>
  <si>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</si>
  <si>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</si>
  <si>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</si>
  <si>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</si>
  <si>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</si>
  <si>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</si>
  <si>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</si>
  <si>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</si>
  <si>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</si>
  <si>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</si>
  <si>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</si>
  <si>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</si>
  <si>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</si>
  <si>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</si>
  <si>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</si>
  <si>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</si>
  <si>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</si>
  <si>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</si>
  <si>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</si>
  <si>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</si>
  <si>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</si>
  <si>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</si>
  <si>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</si>
  <si>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</si>
  <si>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</si>
  <si>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</si>
  <si>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</si>
  <si>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</si>
  <si>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</si>
  <si>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</si>
  <si>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</si>
  <si>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</si>
  <si>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</si>
  <si>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</si>
  <si>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</si>
  <si>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</si>
  <si>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</si>
  <si>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</si>
  <si>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</si>
  <si>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</si>
  <si>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</si>
  <si>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</si>
  <si>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</si>
  <si>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</si>
  <si>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</si>
  <si>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</si>
  <si>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</si>
  <si>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</si>
  <si>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</si>
  <si>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</si>
  <si>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</si>
  <si>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</si>
  <si>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</si>
  <si>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</si>
  <si>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</si>
  <si>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</si>
  <si>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</si>
  <si>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</si>
  <si>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</si>
  <si>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</si>
  <si>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</si>
  <si>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</si>
  <si>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</si>
  <si>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</si>
  <si>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</si>
  <si>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</si>
  <si>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</si>
  <si>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</si>
  <si>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</si>
  <si>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</si>
  <si>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</si>
  <si>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</si>
  <si>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</si>
  <si>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</si>
  <si>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</si>
  <si>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</si>
  <si>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</si>
  <si>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</si>
  <si>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</si>
  <si>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</si>
  <si>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</si>
  <si>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</si>
  <si>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</si>
  <si>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</si>
  <si>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</si>
  <si>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</si>
  <si>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</si>
  <si>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</si>
  <si>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</si>
  <si>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</si>
  <si>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</si>
  <si>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</si>
  <si>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</si>
  <si>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</si>
  <si>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</si>
  <si>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</si>
  <si>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</si>
  <si>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</si>
  <si>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</si>
  <si>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</si>
  <si>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</si>
  <si>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</si>
  <si>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</si>
  <si>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</si>
  <si>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</si>
  <si>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</si>
  <si>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</si>
  <si>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</si>
  <si>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</si>
  <si>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</si>
  <si>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</si>
  <si>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</si>
  <si>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</si>
  <si>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</si>
  <si>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</si>
  <si>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</si>
  <si>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</si>
  <si>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</si>
  <si>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</si>
  <si>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</si>
  <si>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</si>
  <si>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</si>
  <si>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</si>
  <si>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</si>
  <si>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</si>
  <si>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</si>
  <si>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</si>
  <si>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</si>
  <si>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</si>
  <si>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</si>
  <si>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</si>
  <si>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</si>
  <si>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</si>
  <si>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</si>
  <si>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</si>
  <si>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</si>
  <si>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</si>
  <si>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</si>
  <si>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</si>
  <si>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</si>
  <si>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</si>
  <si>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</si>
  <si>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</si>
  <si>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</si>
  <si>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</si>
  <si>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</si>
  <si>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</si>
  <si>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</si>
  <si>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</si>
  <si>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</si>
  <si>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</si>
  <si>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</si>
  <si>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</si>
  <si>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</si>
  <si>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</si>
  <si>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</si>
  <si>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</si>
  <si>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</si>
  <si>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</si>
  <si>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</si>
  <si>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</si>
  <si>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</si>
  <si>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</si>
  <si>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</si>
  <si>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</si>
  <si>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</si>
  <si>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</si>
  <si>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</si>
  <si>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</si>
  <si>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</si>
  <si>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</si>
  <si>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</si>
  <si>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</si>
  <si>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</si>
  <si>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</si>
  <si>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</si>
  <si>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</si>
  <si>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</si>
  <si>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</si>
  <si>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</si>
  <si>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</si>
  <si>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</si>
  <si>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</si>
  <si>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</si>
  <si>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</si>
  <si>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</si>
  <si>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</si>
  <si>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</si>
  <si>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</si>
  <si>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</si>
  <si>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</si>
  <si>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</si>
  <si>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</si>
  <si>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</si>
  <si>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</si>
  <si>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</si>
  <si>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</si>
  <si>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</si>
  <si>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</si>
  <si>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</si>
  <si>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</si>
  <si>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</si>
  <si>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</si>
  <si>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</si>
  <si>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</si>
  <si>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</si>
  <si>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</si>
  <si>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</si>
  <si>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</si>
  <si>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</si>
  <si>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</si>
  <si>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</si>
  <si>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</si>
  <si>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</si>
  <si>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</si>
  <si>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</si>
  <si>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</si>
  <si>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</si>
  <si>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</si>
  <si>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</si>
  <si>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</si>
  <si>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</si>
  <si>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</si>
  <si>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</si>
  <si>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</si>
  <si>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</si>
  <si>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</si>
  <si>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</si>
  <si>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</si>
  <si>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</si>
  <si>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</si>
  <si>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</si>
  <si>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</si>
  <si>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</si>
  <si>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</si>
  <si>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</si>
  <si>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</si>
  <si>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</si>
  <si>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</si>
  <si>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</si>
  <si>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</si>
  <si>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</si>
  <si>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</si>
  <si>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</si>
  <si>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</si>
  <si>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</si>
  <si>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</si>
  <si>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</si>
  <si>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</si>
  <si>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</si>
  <si>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</si>
  <si>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</si>
  <si>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</si>
  <si>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</si>
  <si>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</si>
  <si>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</si>
  <si>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</si>
  <si>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</si>
  <si>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</si>
  <si>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</si>
  <si>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</si>
  <si>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</si>
  <si>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</si>
  <si>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</si>
  <si>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</si>
  <si>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</si>
  <si>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</si>
  <si>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</si>
  <si>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</si>
  <si>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</si>
  <si>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</si>
  <si>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</si>
  <si>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</si>
  <si>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</si>
  <si>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</si>
  <si>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</si>
  <si>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</si>
  <si>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</si>
  <si>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</si>
  <si>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</si>
  <si>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</si>
  <si>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</si>
  <si>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</si>
  <si>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</si>
  <si>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</si>
  <si>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</si>
  <si>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</si>
  <si>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</si>
  <si>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</si>
  <si>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</si>
  <si>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</si>
  <si>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</si>
  <si>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</si>
  <si>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</si>
  <si>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</si>
  <si>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</si>
  <si>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</si>
  <si>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</si>
  <si>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</si>
  <si>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</si>
  <si>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</si>
  <si>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</si>
  <si>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</si>
  <si>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</si>
  <si>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</si>
  <si>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</si>
  <si>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</si>
  <si>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</si>
  <si>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</si>
  <si>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</si>
  <si>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</si>
  <si>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</si>
  <si>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</si>
  <si>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</si>
  <si>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</si>
  <si>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</si>
  <si>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</si>
  <si>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</si>
  <si>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</si>
  <si>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</si>
  <si>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</si>
  <si>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</si>
  <si>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</si>
  <si>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</si>
  <si>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</si>
  <si>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</si>
  <si>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</si>
  <si>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</si>
  <si>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</si>
  <si>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</si>
  <si>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</si>
  <si>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</si>
  <si>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</si>
  <si>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</si>
  <si>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</si>
  <si>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</si>
  <si>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</si>
  <si>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</si>
  <si>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</si>
  <si>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</si>
  <si>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</si>
  <si>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</si>
  <si>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</si>
  <si>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</si>
  <si>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</si>
  <si>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</si>
  <si>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</si>
  <si>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</si>
  <si>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</si>
  <si>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</si>
  <si>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</si>
  <si>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</si>
  <si>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</si>
  <si>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</si>
  <si>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</si>
  <si>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</si>
  <si>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</si>
  <si>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</si>
  <si>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</si>
  <si>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</si>
  <si>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</si>
  <si>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</si>
  <si>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</si>
  <si>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</si>
  <si>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</si>
  <si>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</si>
  <si>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</si>
  <si>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</si>
  <si>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</si>
  <si>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</si>
  <si>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</si>
  <si>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</si>
  <si>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</si>
  <si>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</si>
  <si>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</si>
  <si>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</si>
  <si>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</si>
  <si>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</si>
  <si>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</si>
  <si>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</si>
  <si>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</si>
  <si>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</si>
  <si>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</si>
  <si>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</si>
  <si>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</si>
  <si>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</si>
  <si>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</si>
  <si>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</si>
  <si>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</si>
  <si>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</si>
  <si>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</si>
  <si>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</si>
  <si>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</si>
  <si>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</si>
  <si>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</si>
  <si>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</si>
  <si>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</si>
  <si>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</si>
  <si>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</si>
  <si>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</si>
  <si>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</si>
  <si>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</si>
  <si>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</si>
  <si>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</si>
  <si>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</si>
  <si>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</si>
  <si>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</si>
  <si>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</si>
  <si>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</si>
  <si>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</si>
  <si>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</si>
  <si>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</si>
  <si>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</si>
  <si>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</si>
  <si>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</si>
  <si>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</si>
  <si>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</si>
  <si>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</si>
  <si>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</si>
  <si>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</si>
  <si>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</si>
  <si>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</si>
  <si>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</si>
  <si>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</si>
  <si>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</si>
  <si>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</si>
  <si>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</si>
  <si>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</si>
  <si>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</si>
  <si>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</si>
  <si>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</si>
  <si>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</si>
  <si>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</si>
  <si>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</si>
  <si>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</si>
  <si>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</si>
  <si>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</si>
  <si>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</si>
  <si>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</si>
  <si>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</si>
  <si>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</si>
  <si>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</si>
  <si>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</si>
  <si>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</si>
  <si>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</si>
  <si>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</si>
  <si>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</si>
  <si>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</si>
  <si>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</si>
  <si>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</si>
  <si>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</si>
  <si>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</si>
  <si>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</si>
  <si>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</si>
  <si>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</si>
  <si>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</si>
  <si>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</si>
  <si>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</si>
  <si>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</si>
  <si>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</si>
  <si>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</si>
  <si>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</si>
  <si>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</si>
  <si>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</si>
  <si>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</si>
  <si>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</si>
  <si>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</si>
  <si>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</si>
  <si>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</si>
  <si>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</si>
  <si>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</si>
  <si>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</si>
  <si>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</si>
  <si>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</si>
  <si>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</si>
  <si>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</si>
  <si>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</si>
  <si>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</si>
  <si>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</si>
  <si>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</si>
  <si>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</si>
  <si>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</si>
  <si>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</si>
  <si>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</si>
  <si>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</si>
  <si>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</si>
  <si>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</si>
  <si>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</si>
  <si>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</si>
  <si>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</si>
  <si>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</si>
  <si>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</si>
  <si>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</si>
  <si>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</si>
  <si>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</si>
  <si>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</si>
  <si>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</si>
  <si>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</si>
  <si>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</si>
  <si>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</si>
  <si>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</si>
  <si>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</si>
  <si>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</si>
  <si>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</si>
  <si>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</si>
  <si>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</si>
  <si>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</si>
  <si>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</si>
  <si>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</si>
  <si>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</si>
  <si>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</si>
  <si>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</si>
  <si>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</si>
  <si>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</si>
  <si>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</si>
  <si>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</si>
  <si>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</si>
  <si>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</si>
  <si>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</si>
  <si>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</si>
  <si>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</si>
  <si>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</si>
  <si>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</si>
  <si>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</si>
  <si>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</si>
  <si>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</si>
  <si>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</si>
  <si>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</si>
  <si>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</si>
  <si>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</si>
  <si>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</si>
  <si>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</si>
  <si>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</si>
  <si>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</si>
  <si>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</si>
  <si>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</si>
  <si>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</si>
  <si>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</si>
  <si>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</si>
  <si>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</si>
  <si>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</si>
  <si>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</si>
  <si>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</si>
  <si>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</si>
  <si>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</si>
  <si>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</si>
  <si>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</si>
  <si>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</si>
  <si>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</si>
  <si>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</si>
  <si>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</si>
  <si>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</si>
  <si>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</si>
  <si>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</si>
  <si>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</si>
  <si>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</si>
  <si>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</si>
  <si>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</si>
  <si>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</si>
  <si>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</si>
  <si>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</si>
  <si>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</si>
  <si>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</si>
  <si>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</si>
  <si>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</si>
  <si>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</si>
  <si>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</si>
  <si>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</si>
  <si>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</si>
  <si>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</si>
  <si>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</si>
  <si>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</si>
  <si>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</si>
  <si>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</si>
  <si>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</si>
  <si>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</si>
  <si>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</si>
  <si>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</si>
  <si>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</si>
  <si>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</si>
  <si>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</si>
  <si>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</si>
  <si>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</si>
  <si>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</si>
  <si>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</si>
  <si>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</si>
  <si>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</si>
  <si>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</si>
  <si>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</si>
  <si>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</si>
  <si>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</si>
  <si>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</si>
  <si>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</si>
  <si>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</si>
  <si>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</si>
  <si>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</si>
  <si>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</si>
  <si>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</si>
  <si>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</si>
  <si>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</si>
  <si>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</si>
  <si>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</si>
  <si>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</si>
  <si>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</si>
  <si>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</si>
  <si>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</si>
  <si>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</si>
  <si>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</si>
  <si>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</si>
  <si>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</si>
  <si>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</si>
  <si>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</si>
  <si>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</si>
  <si>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</si>
  <si>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</si>
  <si>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</si>
  <si>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</si>
  <si>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</si>
  <si>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</si>
  <si>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</si>
  <si>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</si>
  <si>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</si>
  <si>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</si>
  <si>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</si>
  <si>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</si>
  <si>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</si>
  <si>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</si>
  <si>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</si>
  <si>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</si>
  <si>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</si>
  <si>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</si>
  <si>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</si>
  <si>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</si>
  <si>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</si>
  <si>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</si>
  <si>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</si>
  <si>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</si>
  <si>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</si>
  <si>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</si>
  <si>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</si>
  <si>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</si>
  <si>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</si>
  <si>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</si>
  <si>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</si>
  <si>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</si>
  <si>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</si>
  <si>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</si>
  <si>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</si>
  <si>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</si>
  <si>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</si>
  <si>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</si>
  <si>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</si>
  <si>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</si>
  <si>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</si>
  <si>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</si>
  <si>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</si>
  <si>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</si>
  <si>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</si>
  <si>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</si>
  <si>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</si>
  <si>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</si>
  <si>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</si>
  <si>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</si>
  <si>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</si>
  <si>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</si>
  <si>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</si>
  <si>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</si>
  <si>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</si>
  <si>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</si>
  <si>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</si>
  <si>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</si>
  <si>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</si>
  <si>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</si>
  <si>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</si>
  <si>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</si>
  <si>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</si>
  <si>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</si>
  <si>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</si>
  <si>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</si>
  <si>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</si>
  <si>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</si>
  <si>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</si>
  <si>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</si>
  <si>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</si>
  <si>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</si>
  <si>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</si>
  <si>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</si>
  <si>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</si>
  <si>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</si>
  <si>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</si>
  <si>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</si>
  <si>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</si>
  <si>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</si>
  <si>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</si>
  <si>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</si>
  <si>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</si>
  <si>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</si>
  <si>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</si>
  <si>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</si>
  <si>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</si>
  <si>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</si>
  <si>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</si>
  <si>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</si>
  <si>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</si>
  <si>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</si>
  <si>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</si>
  <si>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</si>
  <si>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</si>
  <si>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</si>
  <si>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</si>
  <si>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</si>
  <si>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</si>
  <si>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</si>
  <si>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</si>
  <si>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</si>
  <si>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</si>
  <si>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</si>
  <si>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</si>
  <si>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</si>
  <si>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</si>
  <si>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</si>
  <si>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</si>
  <si>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</si>
  <si>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</si>
  <si>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</si>
  <si>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</si>
  <si>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</si>
  <si>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</si>
  <si>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</si>
  <si>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</si>
  <si>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</si>
  <si>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</si>
  <si>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</si>
  <si>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</si>
  <si>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</si>
  <si>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</si>
  <si>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</si>
  <si>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</si>
  <si>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</si>
  <si>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</si>
  <si>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</si>
  <si>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</si>
  <si>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</si>
  <si>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</si>
  <si>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</si>
  <si>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</si>
  <si>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</si>
  <si>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</si>
  <si>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</si>
  <si>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</si>
  <si>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</si>
  <si>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</si>
  <si>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</si>
  <si>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</si>
  <si>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</si>
  <si>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</si>
  <si>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</si>
  <si>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</si>
  <si>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</si>
  <si>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</si>
  <si>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</si>
  <si>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</si>
  <si>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</si>
  <si>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</si>
  <si>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</si>
  <si>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</si>
  <si>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</si>
  <si>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</si>
  <si>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</si>
  <si>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</si>
  <si>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</si>
  <si>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</si>
  <si>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</si>
  <si>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</si>
  <si>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</si>
  <si>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</si>
  <si>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</si>
  <si>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</si>
  <si>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</si>
  <si>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</si>
  <si>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</si>
  <si>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</si>
  <si>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</si>
  <si>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</si>
  <si>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</si>
  <si>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</si>
  <si>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</si>
  <si>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</si>
  <si>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</si>
  <si>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</si>
  <si>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</si>
  <si>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</si>
  <si>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</si>
  <si>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</si>
  <si>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</si>
  <si>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</si>
  <si>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</si>
  <si>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</si>
  <si>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</si>
  <si>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</si>
  <si>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</si>
  <si>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</si>
  <si>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</si>
  <si>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</si>
  <si>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</si>
  <si>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</si>
  <si>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</si>
  <si>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</si>
  <si>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</si>
  <si>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</si>
  <si>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</si>
  <si>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</si>
  <si>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</si>
  <si>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</si>
  <si>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</si>
  <si>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</si>
  <si>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</si>
  <si>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</si>
  <si>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</si>
  <si>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</si>
  <si>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</si>
  <si>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</si>
  <si>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</si>
  <si>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</si>
  <si>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</si>
  <si>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</si>
  <si>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</si>
  <si>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</si>
  <si>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</si>
  <si>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</si>
  <si>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</si>
  <si>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</si>
  <si>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</si>
  <si>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</si>
  <si>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</si>
  <si>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</si>
  <si>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</si>
  <si>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</si>
  <si>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</si>
  <si>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</si>
  <si>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</si>
  <si>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</si>
  <si>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</si>
  <si>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</si>
  <si>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</si>
  <si>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</si>
  <si>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</si>
  <si>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</si>
  <si>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</si>
  <si>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</si>
  <si>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</si>
  <si>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</si>
  <si>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</si>
  <si>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</si>
  <si>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</si>
  <si>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</si>
  <si>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</si>
  <si>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</si>
  <si>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</si>
  <si>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</si>
  <si>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</si>
  <si>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</si>
  <si>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</si>
  <si>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</si>
  <si>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</si>
  <si>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</si>
  <si>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</si>
  <si>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</si>
  <si>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</si>
  <si>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</si>
  <si>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</si>
  <si>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</si>
  <si>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</si>
  <si>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</si>
  <si>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</si>
  <si>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</si>
  <si>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</si>
  <si>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</si>
  <si>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</si>
  <si>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</si>
  <si>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</si>
  <si>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</si>
  <si>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</si>
  <si>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</si>
  <si>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</si>
  <si>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</si>
  <si>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</si>
  <si>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</si>
  <si>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</si>
  <si>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</si>
  <si>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</si>
  <si>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</si>
  <si>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</si>
  <si>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</si>
  <si>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</si>
  <si>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</si>
  <si>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</si>
  <si>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</si>
  <si>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</si>
  <si>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</si>
  <si>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</si>
  <si>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</si>
  <si>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</si>
  <si>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</si>
  <si>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</si>
  <si>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</si>
  <si>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</si>
  <si>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</si>
  <si>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</si>
  <si>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</si>
  <si>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</si>
  <si>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</si>
  <si>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</si>
  <si>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</si>
  <si>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</si>
  <si>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</si>
  <si>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</si>
  <si>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</si>
  <si>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</si>
  <si>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</si>
  <si>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</si>
  <si>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</si>
  <si>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</si>
  <si>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</si>
  <si>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</si>
  <si>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</si>
  <si>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</si>
  <si>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</si>
  <si>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</si>
  <si>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</si>
  <si>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</si>
  <si>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</si>
  <si>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</si>
  <si>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</si>
  <si>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</si>
  <si>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</si>
  <si>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</si>
  <si>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</si>
  <si>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</si>
  <si>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</si>
  <si>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</si>
  <si>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</si>
  <si>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</si>
  <si>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</si>
  <si>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</si>
  <si>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</si>
  <si>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</si>
  <si>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</si>
  <si>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</si>
  <si>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</si>
  <si>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</si>
  <si>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</si>
  <si>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</si>
  <si>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</si>
  <si>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</si>
  <si>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</si>
  <si>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</si>
  <si>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</si>
  <si>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</si>
  <si>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</si>
  <si>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</si>
  <si>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</si>
  <si>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</si>
  <si>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</si>
  <si>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</si>
  <si>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</si>
  <si>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</si>
  <si>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</si>
  <si>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</si>
  <si>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</si>
  <si>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</si>
  <si>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</si>
  <si>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</si>
  <si>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</si>
  <si>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</si>
  <si>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</si>
  <si>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</si>
  <si>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</si>
  <si>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</si>
  <si>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</si>
  <si>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</si>
  <si>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</si>
  <si>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</si>
  <si>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</si>
  <si>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</si>
  <si>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</si>
  <si>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</si>
  <si>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</si>
  <si>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</si>
  <si>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</si>
  <si>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</si>
  <si>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</si>
  <si>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</si>
  <si>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</si>
  <si>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</si>
  <si>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</si>
  <si>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</si>
  <si>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</si>
  <si>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</si>
  <si>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</si>
  <si>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</si>
  <si>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</si>
  <si>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</si>
  <si>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</si>
  <si>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</si>
  <si>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</si>
  <si>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</si>
  <si>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</si>
  <si>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</si>
  <si>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</si>
  <si>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</si>
  <si>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</si>
  <si>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</si>
  <si>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</si>
  <si>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</si>
  <si>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</si>
  <si>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</si>
  <si>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</si>
  <si>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</si>
  <si>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</si>
  <si>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</si>
  <si>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</si>
  <si>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</si>
  <si>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</si>
  <si>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</si>
  <si>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</si>
  <si>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</si>
  <si>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</si>
  <si>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</si>
  <si>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</si>
  <si>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</si>
  <si>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</si>
  <si>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</si>
  <si>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</si>
  <si>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</si>
  <si>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</si>
  <si>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</si>
  <si>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</si>
  <si>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</si>
  <si>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</si>
  <si>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</si>
  <si>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</si>
  <si>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</si>
  <si>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</si>
  <si>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</si>
  <si>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</si>
  <si>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</si>
  <si>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</si>
  <si>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</si>
  <si>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</si>
  <si>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</si>
  <si>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</si>
  <si>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</si>
  <si>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</si>
  <si>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</si>
  <si>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</si>
  <si>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</si>
  <si>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</si>
  <si>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</si>
  <si>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</si>
  <si>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</si>
  <si>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</si>
  <si>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</si>
  <si>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</si>
  <si>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</si>
  <si>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</si>
  <si>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</si>
  <si>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</si>
  <si>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</si>
  <si>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</si>
  <si>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</si>
  <si>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</si>
  <si>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</si>
  <si>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</si>
  <si>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</si>
  <si>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</si>
  <si>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</si>
  <si>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</si>
  <si>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</si>
  <si>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</si>
  <si>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</si>
  <si>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</si>
  <si>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</si>
  <si>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</si>
  <si>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</si>
  <si>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</si>
  <si>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</si>
  <si>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</si>
  <si>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</si>
  <si>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</si>
  <si>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</si>
  <si>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</si>
  <si>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</si>
  <si>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</si>
  <si>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</si>
  <si>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</si>
  <si>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</si>
  <si>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</si>
  <si>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</si>
  <si>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</si>
  <si>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</si>
  <si>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</si>
  <si>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</si>
  <si>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</si>
  <si>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</si>
  <si>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</si>
  <si>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</si>
  <si>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</si>
  <si>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</si>
  <si>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</si>
  <si>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</si>
  <si>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</si>
  <si>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</si>
  <si>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</si>
  <si>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</si>
  <si>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</si>
  <si>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</si>
  <si>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</si>
  <si>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</si>
  <si>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</si>
  <si>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</si>
  <si>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</si>
  <si>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</si>
  <si>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</si>
  <si>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</si>
  <si>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</si>
  <si>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</si>
  <si>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</si>
  <si>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</si>
  <si>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</si>
  <si>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</si>
  <si>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</si>
  <si>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</si>
  <si>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</si>
  <si>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</si>
  <si>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</si>
  <si>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</si>
  <si>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</si>
  <si>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</si>
  <si>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</si>
  <si>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</si>
  <si>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</si>
  <si>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</si>
  <si>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</si>
  <si>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</si>
  <si>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</si>
  <si>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</si>
  <si>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</si>
  <si>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</si>
  <si>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</si>
  <si>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</si>
  <si>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</si>
  <si>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</si>
  <si>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</si>
  <si>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</si>
  <si>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</si>
  <si>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</si>
  <si>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</si>
  <si>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</si>
  <si>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</si>
  <si>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</si>
  <si>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</si>
  <si>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</si>
  <si>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</si>
  <si>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</si>
  <si>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</si>
  <si>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</si>
  <si>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</si>
  <si>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</si>
  <si>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</si>
  <si>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</si>
  <si>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</si>
  <si>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</si>
  <si>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</si>
  <si>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</si>
  <si>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</si>
  <si>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</si>
  <si>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</si>
  <si>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</si>
  <si>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</si>
  <si>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</si>
  <si>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</si>
  <si>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</si>
  <si>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</si>
  <si>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</si>
  <si>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</si>
  <si>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</si>
  <si>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</si>
  <si>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</si>
  <si>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</si>
  <si>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</si>
  <si>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</si>
  <si>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</si>
  <si>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</si>
  <si>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</si>
  <si>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</si>
  <si>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</si>
  <si>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</si>
  <si>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</si>
  <si>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</si>
  <si>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</si>
  <si>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</si>
  <si>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</si>
  <si>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</si>
  <si>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</si>
  <si>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</si>
  <si>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</si>
  <si>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</si>
  <si>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</si>
  <si>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</si>
  <si>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</si>
  <si>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</si>
  <si>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</si>
  <si>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</si>
  <si>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</si>
  <si>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</si>
  <si>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</si>
  <si>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</si>
  <si>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</si>
  <si>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</si>
  <si>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</si>
  <si>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</si>
  <si>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</si>
  <si>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</si>
  <si>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</si>
  <si>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</si>
  <si>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</si>
  <si>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</si>
  <si>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</si>
  <si>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</si>
  <si>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</si>
  <si>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</si>
  <si>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</si>
  <si>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</si>
  <si>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</si>
  <si>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</si>
  <si>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</si>
  <si>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</si>
  <si>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</si>
  <si>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</si>
  <si>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</si>
  <si>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</si>
  <si>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</si>
  <si>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</si>
  <si>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</si>
  <si>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</si>
  <si>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</si>
  <si>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</si>
  <si>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</si>
  <si>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</si>
  <si>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</si>
  <si>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</si>
  <si>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</si>
  <si>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</si>
  <si>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</si>
  <si>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</si>
  <si>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</si>
  <si>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</si>
  <si>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</si>
  <si>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</si>
  <si>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</si>
  <si>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</si>
  <si>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</si>
  <si>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</si>
  <si>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</si>
  <si>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</si>
  <si>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</si>
  <si>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</si>
  <si>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</si>
  <si>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</si>
  <si>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</si>
  <si>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</si>
  <si>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</si>
  <si>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</si>
  <si>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</si>
  <si>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</si>
  <si>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</si>
  <si>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</si>
  <si>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</si>
  <si>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</si>
  <si>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</si>
  <si>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</si>
  <si>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</si>
  <si>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</si>
  <si>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</si>
  <si>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</si>
  <si>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</si>
  <si>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</si>
  <si>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</si>
  <si>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</si>
  <si>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</si>
  <si>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</si>
  <si>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</si>
  <si>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</si>
  <si>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</si>
  <si>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</si>
  <si>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</si>
  <si>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</si>
  <si>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</si>
  <si>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</si>
  <si>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</si>
  <si>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</si>
  <si>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</si>
  <si>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</si>
  <si>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</si>
  <si>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</si>
  <si>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</si>
  <si>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</si>
  <si>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</si>
  <si>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</si>
  <si>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</si>
  <si>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</si>
  <si>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</si>
  <si>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</si>
  <si>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</si>
  <si>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</si>
  <si>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</si>
  <si>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</si>
  <si>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</si>
  <si>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</si>
  <si>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</si>
  <si>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</si>
  <si>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</si>
  <si>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</si>
  <si>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</si>
  <si>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</si>
  <si>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</si>
  <si>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</si>
  <si>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</si>
  <si>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</si>
  <si>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</si>
  <si>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</si>
  <si>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</si>
  <si>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</si>
  <si>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</si>
  <si>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</si>
  <si>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</si>
  <si>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</si>
  <si>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</si>
  <si>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</si>
  <si>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</si>
  <si>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</si>
  <si>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</si>
  <si>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</si>
  <si>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</si>
  <si>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</si>
  <si>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</si>
  <si>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</si>
  <si>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</si>
  <si>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</si>
  <si>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</si>
  <si>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</si>
  <si>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</si>
  <si>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</si>
  <si>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</si>
  <si>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</si>
  <si>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</si>
  <si>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</si>
  <si>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</si>
  <si>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</si>
  <si>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</si>
  <si>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</si>
  <si>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</si>
  <si>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</si>
  <si>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</si>
  <si>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</si>
  <si>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</si>
  <si>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</si>
  <si>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</si>
  <si>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</si>
  <si>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</si>
  <si>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</si>
  <si>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</si>
  <si>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</si>
  <si>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</si>
  <si>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</si>
  <si>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</si>
  <si>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</si>
  <si>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</si>
  <si>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</si>
  <si>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</si>
  <si>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</si>
  <si>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</si>
  <si>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</si>
  <si>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</si>
  <si>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</si>
  <si>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</si>
  <si>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</si>
  <si>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</si>
  <si>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</si>
  <si>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</si>
  <si>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</si>
  <si>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</si>
  <si>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</si>
  <si>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</si>
  <si>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</si>
  <si>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</si>
  <si>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</si>
  <si>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</si>
  <si>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</si>
  <si>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</si>
  <si>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</si>
  <si>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</si>
  <si>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</si>
  <si>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</si>
  <si>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</si>
  <si>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</si>
  <si>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</si>
  <si>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</si>
  <si>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</si>
  <si>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</si>
  <si>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</si>
  <si>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</si>
  <si>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</si>
  <si>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</si>
  <si>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</si>
  <si>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</si>
  <si>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</si>
  <si>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</si>
  <si>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</si>
  <si>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</si>
  <si>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</si>
  <si>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</si>
  <si>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</si>
  <si>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</si>
  <si>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</si>
  <si>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</si>
  <si>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</si>
  <si>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</si>
  <si>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</si>
  <si>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</si>
  <si>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</si>
  <si>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</si>
  <si>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</si>
  <si>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</si>
  <si>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</si>
  <si>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</si>
  <si>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</si>
  <si>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</si>
  <si>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</si>
  <si>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</si>
  <si>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</si>
  <si>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</si>
  <si>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</si>
  <si>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</si>
  <si>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</si>
  <si>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</si>
  <si>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</si>
  <si>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</si>
  <si>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</si>
  <si>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</si>
  <si>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</si>
  <si>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</si>
  <si>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</si>
  <si>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</si>
  <si>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</si>
  <si>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</si>
  <si>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</si>
  <si>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</si>
  <si>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</si>
  <si>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</si>
  <si>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</si>
  <si>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</si>
  <si>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</si>
  <si>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</si>
  <si>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</si>
  <si>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</si>
  <si>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</si>
  <si>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</si>
  <si>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</si>
  <si>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</si>
  <si>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</si>
  <si>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</si>
  <si>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</si>
  <si>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</si>
  <si>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</si>
  <si>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</si>
  <si>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</si>
  <si>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</si>
  <si>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</si>
  <si>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</si>
  <si>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</si>
  <si>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</si>
  <si>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</si>
  <si>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</si>
  <si>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</si>
  <si>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</si>
  <si>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</si>
  <si>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</si>
  <si>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</si>
  <si>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</si>
  <si>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</si>
  <si>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</si>
  <si>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</si>
  <si>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</si>
  <si>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</si>
  <si>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</si>
  <si>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</si>
  <si>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</si>
  <si>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</si>
  <si>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</si>
  <si>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</si>
  <si>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</si>
  <si>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</si>
  <si>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</si>
  <si>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</si>
  <si>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</si>
  <si>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</si>
  <si>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</si>
  <si>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</si>
  <si>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</si>
  <si>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</si>
  <si>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</si>
  <si>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</si>
  <si>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</si>
  <si>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</si>
  <si>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</si>
  <si>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</si>
  <si>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</si>
  <si>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</si>
  <si>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</si>
  <si>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</si>
  <si>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</si>
  <si>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</si>
  <si>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</si>
  <si>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</si>
  <si>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</si>
  <si>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</si>
  <si>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</si>
  <si>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</si>
  <si>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</si>
  <si>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</si>
  <si>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</si>
  <si>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</si>
  <si>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</si>
  <si>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</si>
  <si>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</si>
  <si>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</si>
  <si>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</si>
  <si>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</si>
  <si>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</si>
  <si>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</si>
  <si>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</si>
  <si>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</si>
  <si>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</si>
  <si>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</si>
  <si>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</si>
  <si>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</si>
  <si>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</si>
  <si>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</si>
  <si>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</si>
  <si>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</si>
  <si>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</si>
  <si>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</si>
  <si>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</si>
  <si>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</si>
  <si>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</si>
  <si>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</si>
  <si>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</si>
  <si>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</si>
  <si>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</si>
  <si>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</si>
  <si>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</si>
  <si>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</si>
  <si>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</si>
  <si>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</si>
  <si>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</si>
  <si>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</si>
  <si>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</si>
  <si>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</si>
  <si>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</si>
  <si>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</si>
  <si>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</si>
  <si>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</si>
  <si>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</si>
  <si>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</si>
  <si>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</si>
  <si>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</si>
  <si>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</si>
  <si>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</si>
  <si>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</si>
  <si>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</si>
  <si>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</si>
  <si>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</si>
  <si>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</si>
  <si>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</si>
  <si>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</si>
  <si>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</si>
  <si>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</si>
  <si>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</si>
  <si>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</si>
  <si>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</si>
  <si>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</si>
  <si>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</si>
  <si>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</si>
  <si>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</si>
  <si>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</si>
  <si>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</si>
  <si>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</si>
  <si>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</si>
  <si>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</si>
  <si>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</si>
  <si>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</si>
  <si>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</si>
  <si>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</si>
  <si>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</si>
  <si>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</si>
  <si>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</si>
  <si>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</si>
  <si>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</si>
  <si>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</si>
  <si>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</si>
  <si>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</si>
  <si>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</si>
  <si>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</si>
  <si>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</si>
  <si>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</si>
  <si>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</si>
  <si>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</si>
  <si>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</si>
  <si>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</si>
  <si>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</si>
  <si>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</si>
  <si>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</si>
  <si>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</si>
  <si>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</si>
  <si>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</si>
  <si>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</si>
  <si>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</si>
  <si>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</si>
  <si>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</si>
  <si>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</si>
  <si>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</si>
  <si>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</si>
  <si>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</si>
  <si>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</si>
  <si>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</si>
  <si>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</si>
  <si>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</si>
  <si>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</si>
  <si>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</si>
  <si>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</si>
  <si>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</si>
  <si>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</si>
  <si>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</si>
  <si>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</si>
  <si>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</si>
  <si>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</si>
  <si>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</si>
  <si>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</si>
  <si>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</si>
  <si>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</si>
  <si>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</si>
  <si>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</si>
  <si>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</si>
  <si>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</si>
  <si>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</si>
  <si>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</si>
  <si>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</si>
  <si>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</si>
  <si>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</si>
  <si>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</si>
  <si>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</si>
  <si>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</si>
  <si>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</si>
  <si>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</si>
  <si>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</si>
  <si>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</si>
  <si>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</si>
  <si>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</si>
  <si>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</si>
  <si>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</si>
  <si>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</si>
  <si>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</si>
  <si>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</si>
  <si>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</si>
  <si>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</si>
  <si>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</si>
  <si>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</si>
  <si>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</si>
  <si>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</si>
  <si>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</si>
  <si>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</si>
  <si>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</si>
  <si>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</si>
  <si>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</si>
  <si>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</si>
  <si>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</si>
  <si>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</si>
  <si>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</si>
  <si>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</si>
  <si>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</si>
  <si>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</si>
  <si>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</si>
  <si>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</si>
  <si>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</si>
  <si>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</si>
  <si>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</si>
  <si>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</si>
  <si>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</si>
  <si>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</si>
  <si>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</si>
  <si>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</si>
  <si>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</si>
  <si>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</si>
  <si>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</si>
  <si>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</si>
  <si>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</si>
  <si>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</si>
  <si>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</si>
  <si>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</si>
  <si>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</si>
  <si>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</si>
  <si>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</si>
  <si>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</si>
  <si>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</si>
  <si>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</si>
  <si>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</si>
  <si>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</si>
  <si>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</si>
  <si>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</si>
  <si>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</si>
  <si>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</si>
  <si>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</si>
  <si>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</si>
  <si>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</si>
  <si>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</si>
  <si>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</si>
  <si>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</si>
  <si>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</si>
  <si>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</si>
  <si>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</si>
  <si>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</si>
  <si>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</si>
  <si>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</si>
  <si>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</si>
  <si>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</si>
  <si>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</si>
  <si>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</si>
  <si>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</si>
  <si>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</si>
  <si>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</si>
  <si>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</si>
  <si>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</si>
  <si>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</si>
  <si>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</si>
  <si>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</si>
  <si>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</si>
  <si>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</si>
  <si>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</si>
  <si>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</si>
  <si>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</si>
  <si>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</si>
  <si>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</si>
  <si>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</si>
  <si>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</si>
  <si>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</si>
  <si>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</si>
  <si>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</si>
  <si>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</si>
  <si>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</si>
  <si>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</si>
  <si>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</si>
  <si>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</si>
  <si>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</si>
  <si>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</si>
  <si>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</si>
  <si>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</si>
  <si>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</si>
  <si>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</si>
  <si>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</si>
  <si>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</si>
  <si>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</si>
  <si>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</si>
  <si>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</si>
  <si>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</si>
  <si>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</si>
  <si>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</si>
  <si>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</si>
  <si>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</si>
  <si>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</si>
  <si>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</si>
  <si>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</si>
  <si>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</si>
  <si>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</si>
  <si>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</si>
  <si>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</si>
  <si>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</si>
  <si>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</si>
  <si>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</si>
  <si>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</si>
  <si>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</si>
  <si>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</si>
  <si>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</si>
  <si>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</si>
  <si>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</si>
  <si>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</si>
  <si>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</si>
  <si>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</si>
  <si>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</si>
  <si>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</si>
  <si>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</si>
  <si>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</si>
  <si>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</si>
  <si>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</si>
  <si>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</si>
  <si>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</si>
  <si>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</si>
  <si>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</si>
  <si>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</si>
  <si>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</si>
  <si>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</si>
  <si>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</si>
  <si>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</si>
  <si>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</si>
  <si>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</si>
  <si>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</si>
  <si>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</si>
  <si>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</si>
  <si>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</si>
  <si>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</si>
  <si>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</si>
  <si>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</si>
  <si>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</si>
  <si>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</si>
  <si>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</si>
  <si>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</si>
  <si>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</si>
  <si>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</si>
  <si>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</si>
  <si>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</si>
  <si>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</si>
  <si>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</si>
  <si>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</si>
  <si>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</si>
  <si>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</si>
  <si>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</si>
  <si>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</si>
  <si>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</si>
  <si>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</si>
  <si>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</si>
  <si>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</si>
  <si>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</si>
  <si>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</si>
  <si>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</si>
  <si>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</si>
  <si>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</si>
  <si>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</si>
  <si>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</si>
  <si>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</si>
  <si>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</si>
  <si>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</si>
  <si>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</si>
  <si>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</si>
  <si>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</si>
  <si>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</si>
  <si>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</si>
  <si>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</si>
  <si>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</si>
  <si>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</si>
  <si>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</si>
  <si>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</si>
  <si>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</si>
  <si>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</si>
  <si>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</si>
  <si>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</si>
  <si>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</si>
  <si>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</si>
  <si>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</si>
  <si>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</si>
  <si>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</si>
  <si>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</si>
  <si>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</si>
  <si>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</si>
  <si>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</si>
  <si>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</si>
  <si>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</si>
  <si>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</si>
  <si>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</si>
  <si>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</si>
  <si>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</si>
  <si>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</si>
  <si>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</si>
  <si>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</si>
  <si>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</si>
  <si>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</si>
  <si>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</si>
  <si>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</si>
  <si>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</si>
  <si>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</si>
  <si>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</si>
  <si>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</si>
  <si>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</si>
  <si>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</si>
  <si>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</si>
  <si>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</si>
  <si>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</si>
  <si>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</si>
  <si>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</si>
  <si>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</si>
  <si>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</si>
  <si>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</si>
  <si>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</si>
  <si>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</si>
  <si>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</si>
  <si>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</si>
  <si>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</si>
  <si>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</si>
  <si>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</si>
  <si>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</si>
  <si>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</si>
  <si>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</si>
  <si>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</si>
  <si>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</si>
  <si>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</si>
  <si>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</si>
  <si>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</si>
  <si>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</si>
  <si>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</si>
  <si>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</si>
  <si>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</si>
  <si>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</si>
  <si>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</si>
  <si>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</si>
  <si>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</si>
  <si>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</si>
  <si>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</si>
  <si>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</si>
  <si>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</si>
  <si>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</si>
  <si>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</si>
  <si>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</si>
  <si>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</si>
  <si>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</si>
  <si>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</si>
  <si>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</si>
  <si>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</si>
  <si>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</si>
  <si>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</si>
  <si>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</si>
  <si>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</si>
  <si>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</si>
  <si>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</si>
  <si>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</si>
  <si>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</si>
  <si>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</si>
  <si>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</si>
  <si>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</si>
  <si>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</si>
  <si>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</si>
  <si>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</si>
  <si>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</si>
  <si>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</si>
  <si>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</si>
  <si>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</si>
  <si>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</si>
  <si>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</si>
  <si>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</si>
  <si>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</si>
  <si>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</si>
  <si>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</si>
  <si>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</si>
  <si>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</si>
  <si>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</si>
  <si>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</si>
  <si>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</si>
  <si>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</si>
  <si>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</si>
  <si>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</si>
  <si>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</si>
  <si>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</si>
  <si>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</si>
  <si>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</si>
  <si>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</si>
  <si>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</si>
  <si>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</si>
  <si>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</si>
  <si>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</si>
  <si>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</si>
  <si>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</si>
  <si>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</si>
  <si>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</si>
  <si>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</si>
  <si>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</si>
  <si>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</si>
  <si>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</si>
  <si>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</si>
  <si>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</si>
  <si>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</si>
  <si>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</si>
  <si>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</si>
  <si>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</si>
  <si>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</si>
  <si>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</si>
  <si>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</si>
  <si>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</si>
  <si>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</si>
  <si>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</si>
  <si>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</si>
  <si>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</si>
  <si>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</si>
  <si>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</si>
  <si>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</si>
  <si>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</si>
  <si>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</si>
  <si>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</si>
  <si>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</si>
  <si>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</si>
  <si>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</si>
  <si>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</si>
  <si>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</si>
  <si>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</si>
  <si>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</si>
  <si>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</si>
  <si>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</si>
  <si>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</si>
  <si>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</si>
  <si>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</si>
  <si>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</si>
  <si>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</si>
  <si>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</si>
  <si>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</si>
  <si>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</si>
  <si>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</si>
  <si>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</si>
  <si>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</si>
  <si>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</si>
  <si>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</si>
  <si>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</si>
  <si>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</si>
  <si>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</si>
  <si>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</si>
  <si>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</si>
  <si>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</si>
  <si>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</si>
  <si>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</si>
  <si>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</si>
  <si>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</si>
  <si>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</si>
  <si>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</si>
  <si>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</si>
  <si>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</si>
  <si>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</si>
  <si>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</si>
  <si>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</si>
  <si>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</si>
  <si>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</si>
  <si>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</si>
  <si>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</si>
  <si>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</si>
  <si>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</si>
  <si>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</si>
  <si>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</si>
  <si>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</si>
  <si>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</si>
  <si>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</si>
  <si>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</si>
  <si>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</si>
  <si>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</si>
  <si>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</si>
  <si>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</si>
  <si>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</si>
  <si>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</si>
  <si>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</si>
  <si>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</si>
  <si>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</si>
  <si>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</si>
  <si>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</si>
  <si>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</si>
  <si>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</si>
  <si>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</si>
  <si>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</si>
  <si>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</si>
  <si>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</si>
  <si>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</si>
  <si>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</si>
  <si>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</si>
  <si>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</si>
  <si>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</si>
  <si>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</si>
  <si>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</si>
  <si>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</si>
  <si>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</si>
  <si>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</si>
  <si>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</si>
  <si>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</si>
  <si>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</si>
  <si>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</si>
  <si>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</si>
  <si>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</si>
  <si>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</si>
  <si>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</si>
  <si>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</si>
  <si>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</si>
  <si>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</si>
  <si>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</si>
  <si>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</si>
  <si>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</si>
  <si>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</si>
  <si>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</si>
  <si>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</si>
  <si>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</si>
  <si>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</si>
  <si>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</si>
  <si>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</si>
  <si>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</si>
  <si>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</si>
  <si>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</si>
  <si>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</si>
  <si>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</si>
  <si>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</si>
  <si>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</si>
  <si>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</si>
  <si>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</si>
  <si>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</si>
  <si>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</si>
  <si>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</si>
  <si>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</si>
  <si>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</si>
  <si>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</si>
  <si>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</si>
  <si>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</si>
  <si>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</si>
  <si>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</si>
  <si>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</si>
  <si>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</si>
  <si>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</si>
  <si>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</si>
  <si>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</si>
  <si>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</si>
  <si>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</si>
  <si>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</si>
  <si>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</si>
  <si>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</si>
  <si>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</si>
  <si>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</si>
  <si>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</si>
  <si>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</si>
  <si>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</si>
  <si>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</si>
  <si>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</si>
  <si>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</si>
  <si>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</si>
  <si>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</si>
  <si>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</si>
  <si>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</si>
  <si>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</si>
  <si>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</si>
  <si>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</si>
  <si>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</si>
  <si>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</si>
  <si>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</si>
  <si>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</si>
  <si>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</si>
  <si>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</si>
  <si>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</si>
  <si>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</si>
  <si>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</si>
  <si>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</si>
  <si>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</si>
  <si>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</si>
  <si>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</si>
  <si>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</si>
  <si>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</si>
  <si>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</si>
  <si>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</si>
  <si>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</si>
  <si>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</si>
  <si>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</si>
  <si>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</si>
  <si>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</si>
  <si>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</si>
  <si>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</si>
  <si>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</si>
  <si>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</si>
  <si>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</si>
  <si>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</si>
  <si>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</si>
  <si>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</si>
  <si>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</si>
  <si>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</si>
  <si>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</si>
  <si>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</si>
  <si>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</si>
  <si>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</si>
  <si>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</si>
  <si>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</si>
  <si>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</si>
  <si>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</si>
  <si>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</si>
  <si>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</si>
  <si>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</si>
  <si>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</si>
  <si>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</si>
  <si>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</si>
  <si>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</si>
  <si>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</si>
  <si>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</si>
  <si>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</si>
  <si>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</si>
  <si>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</si>
  <si>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</si>
  <si>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</si>
  <si>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</si>
  <si>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</si>
  <si>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</si>
  <si>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</si>
  <si>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</si>
  <si>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</si>
  <si>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</si>
  <si>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</si>
  <si>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</si>
  <si>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</si>
  <si>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</si>
  <si>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</si>
  <si>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</si>
  <si>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</si>
  <si>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</si>
  <si>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</si>
  <si>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</si>
  <si>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</si>
  <si>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</si>
  <si>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</si>
  <si>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</si>
  <si>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</si>
  <si>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</si>
  <si>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</si>
  <si>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</si>
  <si>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</si>
  <si>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</si>
  <si>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</si>
  <si>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</si>
  <si>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</si>
  <si>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</si>
  <si>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</si>
  <si>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</si>
  <si>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</si>
  <si>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</si>
  <si>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</si>
  <si>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</si>
  <si>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</si>
  <si>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</si>
  <si>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</si>
  <si>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</si>
  <si>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</si>
  <si>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</si>
  <si>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</si>
  <si>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</si>
  <si>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</si>
  <si>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</si>
  <si>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</si>
  <si>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</si>
  <si>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</si>
  <si>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</si>
  <si>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</si>
  <si>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</si>
  <si>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</si>
  <si>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</si>
  <si>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</si>
  <si>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</si>
  <si>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</si>
  <si>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</si>
  <si>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</si>
  <si>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</si>
  <si>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</si>
  <si>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</si>
  <si>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</si>
  <si>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</si>
  <si>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</si>
  <si>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</si>
  <si>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</si>
  <si>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</si>
  <si>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</si>
  <si>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</si>
  <si>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</si>
  <si>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</si>
  <si>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</si>
  <si>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</si>
  <si>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</si>
  <si>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</si>
  <si>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</si>
  <si>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</si>
  <si>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</si>
  <si>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</si>
  <si>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</si>
  <si>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</si>
  <si>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</si>
  <si>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</si>
  <si>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</si>
  <si>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</si>
  <si>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</si>
  <si>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</si>
  <si>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</si>
  <si>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</si>
  <si>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</si>
  <si>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</si>
  <si>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</si>
  <si>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</si>
  <si>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</si>
  <si>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</si>
  <si>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</si>
  <si>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</si>
  <si>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</si>
  <si>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</si>
  <si>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</si>
  <si>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</si>
  <si>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</si>
  <si>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</si>
  <si>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</si>
  <si>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</si>
  <si>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</si>
  <si>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</si>
  <si>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</si>
  <si>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</si>
  <si>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</si>
  <si>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</si>
  <si>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</si>
  <si>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</si>
  <si>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</si>
  <si>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</si>
  <si>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</si>
  <si>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</si>
  <si>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</si>
  <si>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</si>
  <si>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</si>
  <si>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</si>
  <si>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</si>
  <si>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</si>
  <si>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</si>
  <si>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</si>
  <si>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</si>
  <si>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</si>
  <si>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</si>
  <si>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</si>
  <si>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</si>
  <si>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</si>
  <si>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</si>
  <si>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</si>
  <si>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</si>
  <si>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</si>
  <si>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</si>
  <si>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</si>
  <si>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</si>
  <si>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</si>
  <si>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</si>
  <si>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</si>
  <si>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</si>
  <si>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</si>
  <si>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</si>
  <si>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</si>
  <si>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</si>
  <si>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</si>
  <si>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</si>
  <si>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</si>
  <si>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</si>
  <si>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</si>
  <si>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</si>
  <si>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</si>
  <si>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</si>
  <si>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</si>
  <si>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</si>
  <si>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</si>
  <si>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</si>
  <si>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</si>
  <si>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</si>
  <si>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</si>
  <si>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</si>
  <si>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</si>
  <si>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</si>
  <si>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</si>
  <si>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</si>
  <si>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</si>
  <si>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</si>
  <si>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</si>
  <si>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</si>
  <si>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</si>
  <si>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</si>
  <si>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</si>
  <si>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</si>
  <si>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</si>
  <si>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</si>
  <si>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</si>
  <si>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</si>
  <si>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</si>
  <si>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</si>
  <si>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</si>
  <si>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</si>
  <si>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</si>
  <si>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</si>
  <si>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</si>
  <si>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</si>
  <si>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</si>
  <si>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</si>
  <si>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</si>
  <si>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</si>
  <si>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</si>
  <si>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</si>
  <si>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</si>
  <si>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</si>
  <si>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</si>
  <si>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</si>
  <si>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</si>
  <si>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</si>
  <si>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</si>
  <si>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</si>
  <si>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</si>
  <si>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</si>
  <si>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</si>
  <si>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</si>
  <si>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</si>
  <si>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</si>
  <si>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</si>
  <si>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</si>
  <si>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</si>
  <si>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</si>
  <si>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</si>
  <si>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</si>
  <si>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</si>
  <si>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</si>
  <si>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</si>
  <si>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</si>
  <si>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</si>
  <si>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</si>
  <si>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</si>
  <si>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</si>
  <si>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</si>
  <si>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</si>
  <si>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</si>
  <si>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</si>
  <si>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</si>
  <si>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</si>
  <si>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</si>
  <si>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</si>
  <si>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</si>
  <si>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</si>
  <si>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</si>
  <si>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</si>
  <si>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</si>
  <si>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</si>
  <si>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</si>
  <si>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</si>
  <si>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</si>
  <si>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</si>
  <si>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</si>
  <si>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</si>
  <si>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</si>
  <si>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</si>
  <si>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</si>
  <si>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</si>
  <si>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</si>
  <si>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</si>
  <si>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</si>
  <si>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</si>
  <si>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</si>
  <si>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</si>
  <si>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</si>
  <si>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</si>
  <si>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</si>
  <si>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</si>
  <si>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</si>
  <si>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</si>
  <si>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</si>
  <si>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</si>
  <si>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</si>
  <si>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</si>
  <si>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</si>
  <si>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</si>
  <si>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</si>
  <si>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</si>
  <si>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</si>
  <si>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</si>
  <si>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</si>
  <si>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</si>
  <si>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</si>
  <si>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</si>
  <si>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</si>
  <si>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</si>
  <si>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</si>
  <si>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</si>
  <si>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</si>
  <si>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</si>
  <si>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</si>
  <si>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</si>
  <si>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</si>
  <si>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</si>
  <si>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</si>
  <si>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</si>
  <si>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</si>
  <si>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</si>
  <si>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</si>
  <si>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</si>
  <si>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</si>
  <si>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</si>
  <si>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</si>
  <si>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</si>
  <si>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</si>
  <si>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</si>
  <si>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</si>
  <si>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</si>
  <si>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</si>
  <si>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</si>
  <si>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</si>
  <si>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</si>
  <si>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</si>
  <si>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</si>
  <si>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</si>
  <si>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</si>
  <si>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</si>
  <si>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</si>
  <si>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</si>
  <si>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</si>
  <si>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</si>
  <si>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</si>
  <si>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</si>
  <si>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</si>
  <si>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</si>
  <si>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</si>
  <si>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</si>
  <si>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</si>
  <si>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</si>
  <si>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</si>
  <si>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</si>
  <si>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</si>
  <si>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</si>
  <si>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</si>
  <si>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</si>
  <si>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</si>
  <si>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</si>
  <si>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</si>
  <si>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</si>
  <si>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</si>
  <si>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</si>
  <si>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</si>
  <si>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</si>
  <si>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</si>
  <si>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</si>
  <si>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</si>
  <si>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</si>
  <si>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</si>
  <si>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</si>
  <si>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</si>
  <si>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</si>
  <si>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</si>
  <si>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</si>
  <si>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</si>
  <si>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</si>
  <si>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</si>
  <si>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</si>
  <si>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</si>
  <si>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</si>
  <si>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</si>
  <si>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</si>
  <si>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</si>
  <si>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</si>
  <si>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</si>
  <si>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</si>
  <si>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</si>
  <si>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</si>
  <si>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</si>
  <si>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</si>
  <si>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</si>
  <si>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</si>
  <si>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</si>
  <si>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</si>
  <si>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</si>
  <si>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</si>
  <si>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</si>
  <si>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</si>
  <si>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</si>
  <si>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</si>
  <si>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</si>
  <si>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</si>
  <si>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</si>
  <si>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</si>
  <si>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</si>
  <si>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</si>
  <si>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</si>
  <si>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</si>
  <si>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</si>
  <si>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</si>
  <si>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</si>
  <si>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</si>
  <si>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</si>
  <si>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</si>
  <si>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</si>
  <si>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</si>
  <si>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</si>
  <si>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</si>
  <si>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</si>
  <si>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</si>
  <si>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</si>
  <si>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</si>
  <si>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</si>
  <si>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</si>
  <si>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</si>
  <si>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</si>
  <si>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</si>
  <si>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</si>
  <si>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</si>
  <si>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</si>
  <si>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</si>
  <si>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</si>
  <si>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</si>
  <si>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</si>
  <si>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</si>
  <si>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</si>
  <si>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</si>
  <si>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</si>
  <si>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</si>
  <si>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</si>
  <si>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</si>
  <si>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</si>
  <si>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</si>
  <si>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</si>
  <si>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</si>
  <si>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</si>
  <si>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</si>
  <si>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</si>
  <si>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</si>
  <si>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</si>
  <si>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</si>
  <si>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</si>
  <si>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</si>
  <si>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</si>
  <si>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</si>
  <si>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</si>
  <si>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</si>
  <si>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</si>
  <si>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</si>
  <si>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</si>
  <si>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</si>
  <si>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</si>
  <si>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</si>
  <si>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</si>
  <si>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</si>
  <si>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</si>
  <si>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</si>
  <si>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</si>
  <si>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</si>
  <si>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</si>
  <si>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</si>
  <si>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</si>
  <si>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</si>
  <si>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</si>
  <si>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</si>
  <si>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</si>
  <si>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</si>
  <si>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</si>
  <si>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</si>
  <si>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</si>
  <si>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</si>
  <si>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</si>
  <si>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</si>
  <si>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</si>
  <si>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</si>
  <si>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</si>
  <si>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</si>
  <si>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</si>
  <si>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</si>
  <si>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</si>
  <si>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</si>
  <si>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</si>
  <si>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</si>
  <si>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</si>
  <si>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</si>
  <si>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</si>
  <si>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</si>
  <si>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</si>
  <si>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</si>
  <si>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</si>
  <si>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</si>
  <si>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</si>
  <si>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</si>
  <si>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</si>
  <si>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</si>
  <si>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</si>
  <si>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</si>
  <si>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</si>
  <si>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</si>
  <si>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</si>
  <si>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</si>
  <si>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</si>
  <si>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</si>
  <si>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</si>
  <si>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</si>
  <si>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</si>
  <si>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</si>
  <si>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</si>
  <si>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</si>
  <si>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</si>
  <si>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</si>
  <si>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</si>
  <si>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</si>
  <si>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</si>
  <si>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</si>
  <si>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</si>
  <si>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</si>
  <si>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</si>
  <si>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</si>
  <si>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</si>
  <si>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</si>
  <si>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</si>
  <si>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</si>
  <si>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</si>
  <si>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</si>
  <si>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</si>
  <si>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</si>
  <si>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</si>
  <si>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</si>
  <si>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</si>
  <si>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</si>
  <si>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</si>
  <si>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</si>
  <si>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</si>
  <si>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</si>
  <si>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</si>
  <si>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</si>
  <si>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</si>
  <si>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</si>
  <si>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</si>
  <si>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</si>
  <si>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</si>
  <si>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</si>
  <si>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</si>
  <si>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</si>
  <si>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</si>
  <si>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</si>
  <si>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</si>
  <si>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</si>
  <si>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</si>
  <si>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</si>
  <si>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</si>
  <si>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</si>
  <si>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</si>
  <si>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</si>
  <si>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</si>
  <si>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</si>
  <si>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</si>
  <si>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</si>
  <si>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</si>
  <si>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</si>
  <si>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</si>
  <si>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</si>
  <si>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</si>
  <si>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</si>
  <si>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</si>
  <si>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</si>
  <si>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</si>
  <si>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</si>
  <si>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</si>
  <si>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</si>
  <si>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</si>
  <si>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</si>
  <si>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</si>
  <si>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</si>
  <si>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</si>
  <si>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</si>
  <si>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</si>
  <si>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</si>
  <si>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</si>
  <si>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</si>
  <si>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</si>
  <si>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</si>
  <si>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</si>
  <si>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</si>
  <si>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</si>
  <si>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</si>
  <si>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</si>
  <si>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</si>
  <si>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</si>
  <si>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</si>
  <si>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</si>
  <si>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</si>
  <si>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</si>
  <si>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</si>
  <si>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</si>
  <si>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</si>
  <si>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</si>
  <si>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</si>
  <si>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</si>
  <si>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</si>
  <si>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</si>
  <si>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</si>
  <si>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</si>
  <si>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</si>
  <si>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</si>
  <si>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</si>
  <si>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</si>
  <si>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</si>
  <si>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</si>
  <si>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</si>
  <si>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</si>
  <si>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</si>
  <si>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</si>
  <si>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</si>
  <si>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</si>
  <si>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</si>
  <si>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</si>
  <si>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</si>
  <si>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</si>
  <si>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</si>
  <si>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</si>
  <si>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</si>
  <si>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</si>
  <si>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</si>
  <si>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</si>
  <si>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</si>
  <si>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</si>
  <si>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</si>
  <si>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</si>
  <si>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</si>
  <si>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</si>
  <si>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</si>
  <si>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</si>
  <si>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</si>
  <si>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</si>
  <si>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</si>
  <si>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</si>
  <si>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</si>
  <si>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</si>
  <si>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</si>
  <si>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</si>
  <si>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</si>
  <si>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</si>
  <si>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</si>
  <si>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</si>
  <si>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</si>
  <si>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</si>
  <si>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</si>
  <si>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</si>
  <si>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</si>
  <si>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</si>
  <si>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</si>
  <si>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</si>
  <si>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</si>
  <si>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</si>
  <si>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</si>
  <si>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</si>
  <si>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</si>
  <si>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</si>
  <si>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</si>
  <si>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</si>
  <si>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</si>
  <si>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</si>
  <si>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</si>
  <si>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</si>
  <si>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</si>
  <si>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</si>
  <si>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</si>
  <si>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</si>
  <si>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</si>
  <si>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</si>
  <si>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</si>
  <si>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</si>
  <si>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</si>
  <si>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</si>
  <si>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</si>
  <si>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</si>
  <si>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</si>
  <si>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</si>
  <si>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</si>
  <si>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</si>
  <si>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</si>
  <si>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</si>
  <si>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</si>
  <si>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</si>
  <si>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</si>
  <si>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</si>
  <si>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</si>
  <si>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</si>
  <si>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</si>
  <si>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</si>
  <si>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</si>
  <si>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</si>
  <si>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</si>
  <si>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</si>
  <si>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</si>
  <si>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</si>
  <si>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</si>
  <si>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</si>
  <si>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</si>
  <si>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</si>
  <si>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</si>
  <si>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</si>
  <si>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</si>
  <si>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</si>
  <si>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</si>
  <si>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</si>
  <si>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</si>
  <si>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</si>
  <si>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</si>
  <si>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</si>
  <si>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</si>
  <si>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</si>
  <si>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</si>
  <si>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</si>
  <si>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</si>
  <si>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</si>
  <si>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</si>
  <si>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</si>
  <si>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</si>
  <si>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</si>
  <si>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</si>
  <si>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</si>
  <si>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</si>
  <si>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</si>
  <si>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</si>
  <si>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</si>
  <si>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</si>
  <si>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</si>
  <si>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</si>
  <si>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</si>
  <si>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</si>
  <si>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</si>
  <si>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</si>
  <si>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</si>
  <si>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</si>
  <si>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</si>
  <si>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</si>
  <si>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</si>
  <si>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</si>
  <si>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</si>
  <si>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</si>
  <si>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</si>
  <si>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</si>
  <si>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</si>
  <si>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</si>
  <si>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</si>
  <si>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</si>
  <si>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</si>
  <si>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</si>
  <si>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</si>
  <si>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</si>
  <si>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</si>
  <si>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</si>
  <si>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</si>
  <si>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</si>
  <si>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</si>
  <si>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</si>
  <si>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</si>
  <si>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</si>
  <si>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</si>
  <si>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</si>
  <si>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</si>
  <si>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</si>
  <si>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</si>
  <si>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</si>
  <si>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</si>
  <si>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</si>
  <si>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</si>
  <si>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</si>
  <si>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</si>
  <si>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</si>
  <si>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</si>
  <si>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</si>
  <si>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</si>
  <si>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</si>
  <si>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</si>
  <si>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</si>
  <si>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</si>
  <si>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</si>
  <si>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</si>
  <si>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</si>
  <si>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</si>
  <si>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</si>
  <si>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</si>
  <si>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</si>
  <si>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</si>
  <si>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</si>
  <si>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</si>
  <si>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</si>
  <si>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</si>
  <si>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</si>
  <si>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</si>
  <si>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</si>
  <si>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</si>
  <si>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</si>
  <si>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</si>
  <si>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</si>
  <si>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</si>
  <si>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</si>
  <si>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</si>
  <si>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</si>
  <si>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</si>
  <si>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</si>
  <si>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</si>
  <si>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</si>
  <si>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</si>
  <si>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</si>
  <si>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</si>
  <si>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</si>
  <si>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</si>
  <si>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</si>
  <si>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</si>
  <si>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</si>
  <si>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</si>
  <si>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</si>
  <si>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</si>
  <si>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</si>
  <si>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</si>
  <si>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</si>
  <si>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</si>
  <si>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</si>
  <si>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</si>
  <si>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</si>
  <si>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</si>
  <si>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</si>
  <si>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</si>
  <si>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</si>
  <si>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</si>
  <si>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</si>
  <si>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</si>
  <si>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</si>
  <si>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</si>
  <si>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</si>
  <si>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</si>
  <si>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</si>
  <si>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</si>
  <si>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</si>
  <si>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</si>
  <si>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</si>
  <si>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</si>
  <si>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</si>
  <si>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</si>
  <si>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</si>
  <si>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</si>
  <si>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</si>
  <si>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</si>
  <si>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</si>
  <si>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</si>
  <si>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</si>
  <si>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</si>
  <si>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</si>
  <si>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</si>
  <si>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</si>
  <si>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</si>
  <si>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</si>
  <si>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</si>
  <si>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</si>
  <si>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</si>
  <si>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</si>
  <si>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</si>
  <si>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</si>
  <si>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</si>
  <si>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</si>
  <si>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</si>
  <si>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</si>
  <si>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</si>
  <si>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</si>
  <si>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</si>
  <si>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</si>
  <si>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</si>
  <si>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</si>
  <si>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</si>
  <si>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</si>
  <si>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</si>
  <si>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</si>
  <si>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</si>
  <si>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</si>
  <si>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</si>
  <si>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</si>
  <si>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</si>
  <si>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</si>
  <si>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</si>
  <si>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</si>
  <si>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</si>
  <si>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</si>
  <si>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</si>
  <si>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</si>
  <si>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</si>
  <si>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</si>
  <si>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</si>
  <si>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</si>
  <si>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</si>
  <si>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</si>
  <si>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</si>
  <si>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</si>
  <si>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</si>
  <si>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</si>
  <si>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</si>
  <si>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</si>
  <si>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</si>
  <si>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</si>
  <si>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</si>
  <si>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</si>
  <si>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</si>
  <si>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</si>
  <si>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</si>
  <si>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</si>
  <si>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</si>
  <si>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</si>
  <si>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</si>
  <si>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</si>
  <si>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</si>
  <si>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</si>
  <si>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</si>
  <si>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</si>
  <si>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</si>
  <si>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</si>
  <si>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</si>
  <si>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</si>
  <si>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</si>
  <si>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</si>
  <si>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</si>
  <si>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</si>
  <si>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</si>
  <si>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</si>
  <si>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</si>
  <si>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</si>
  <si>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</si>
  <si>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</si>
  <si>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</si>
  <si>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</si>
  <si>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</si>
  <si>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</si>
  <si>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</si>
  <si>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</si>
  <si>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</si>
  <si>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</si>
  <si>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</si>
  <si>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</si>
  <si>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</si>
  <si>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</si>
  <si>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</si>
  <si>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</si>
  <si>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</si>
  <si>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</si>
  <si>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</si>
  <si>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</si>
  <si>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</si>
  <si>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</si>
  <si>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</si>
  <si>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</si>
  <si>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</si>
  <si>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</si>
  <si>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</si>
  <si>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</si>
  <si>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</si>
  <si>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</si>
  <si>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</si>
  <si>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</si>
  <si>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</si>
  <si>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</si>
  <si>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</si>
  <si>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</si>
  <si>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</si>
  <si>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</si>
  <si>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</si>
  <si>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</si>
  <si>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</si>
  <si>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</si>
  <si>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</si>
  <si>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</si>
  <si>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</si>
  <si>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</si>
  <si>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</si>
  <si>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</si>
  <si>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</si>
  <si>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</si>
  <si>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</si>
  <si>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</si>
  <si>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</si>
  <si>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</si>
  <si>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</si>
  <si>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</si>
  <si>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</si>
  <si>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</si>
  <si>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</si>
  <si>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</si>
  <si>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</si>
  <si>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</si>
  <si>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</si>
  <si>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</si>
  <si>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</si>
  <si>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</si>
  <si>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</si>
  <si>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</si>
  <si>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</si>
  <si>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</si>
  <si>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</si>
  <si>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</si>
  <si>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</si>
  <si>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</si>
  <si>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</si>
  <si>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</si>
  <si>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</si>
  <si>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</si>
  <si>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</si>
  <si>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</si>
  <si>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</si>
  <si>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</si>
  <si>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</si>
  <si>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</si>
  <si>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</si>
  <si>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</si>
  <si>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</si>
  <si>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</si>
  <si>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</si>
  <si>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</si>
  <si>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</si>
  <si>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</si>
  <si>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</si>
  <si>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</si>
  <si>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</si>
  <si>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</si>
  <si>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</si>
  <si>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</si>
  <si>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</si>
  <si>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</si>
  <si>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</si>
  <si>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</si>
  <si>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</si>
  <si>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</si>
  <si>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</si>
  <si>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</si>
  <si>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</si>
  <si>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</si>
  <si>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</si>
  <si>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</si>
  <si>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</si>
  <si>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</si>
  <si>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</si>
  <si>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</si>
  <si>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</si>
  <si>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</si>
  <si>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</si>
  <si>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</si>
  <si>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</si>
  <si>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</si>
  <si>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</si>
  <si>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</si>
  <si>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</si>
  <si>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</si>
  <si>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</si>
  <si>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</si>
  <si>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</si>
  <si>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</si>
  <si>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</si>
  <si>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</si>
  <si>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</si>
  <si>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</si>
  <si>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</si>
  <si>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</si>
  <si>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</si>
  <si>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</si>
  <si>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</si>
  <si>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</si>
  <si>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</si>
  <si>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</si>
  <si>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</si>
  <si>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</si>
  <si>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</si>
  <si>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</si>
  <si>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</si>
  <si>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</si>
  <si>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</si>
  <si>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</si>
  <si>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</si>
  <si>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</si>
  <si>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</si>
  <si>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</si>
  <si>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</si>
  <si>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</si>
  <si>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</si>
  <si>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</si>
  <si>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</si>
  <si>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</si>
  <si>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</si>
  <si>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</si>
  <si>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</si>
  <si>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</si>
  <si>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</si>
  <si>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</si>
  <si>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</si>
  <si>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</si>
  <si>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</si>
  <si>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</si>
  <si>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</si>
  <si>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</si>
  <si>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</si>
  <si>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</si>
  <si>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</si>
  <si>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</si>
  <si>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</si>
  <si>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</si>
  <si>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</si>
  <si>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</si>
  <si>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</si>
  <si>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</si>
  <si>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</si>
  <si>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</si>
  <si>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</si>
  <si>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</si>
  <si>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</si>
  <si>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</si>
  <si>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</si>
  <si>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</si>
  <si>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</si>
  <si>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</si>
  <si>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</si>
  <si>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</si>
  <si>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</si>
  <si>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</si>
  <si>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</si>
  <si>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</si>
  <si>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</si>
  <si>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</si>
  <si>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</si>
  <si>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</si>
  <si>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</si>
  <si>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</si>
  <si>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</si>
  <si>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</si>
  <si>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</si>
  <si>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</si>
  <si>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</si>
  <si>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</si>
  <si>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</si>
  <si>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</si>
  <si>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</si>
  <si>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</si>
  <si>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</si>
  <si>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</si>
  <si>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</si>
  <si>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</si>
  <si>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</si>
  <si>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</si>
  <si>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</si>
  <si>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</si>
  <si>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</si>
  <si>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</si>
  <si>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</si>
  <si>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</si>
  <si>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</si>
  <si>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</si>
  <si>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</si>
  <si>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</si>
  <si>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</si>
  <si>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</si>
  <si>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</si>
  <si>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</si>
  <si>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</si>
  <si>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</si>
  <si>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</si>
  <si>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</si>
  <si>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</si>
  <si>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</si>
  <si>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</si>
  <si>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</si>
  <si>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</si>
  <si>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</si>
  <si>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</si>
  <si>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</si>
  <si>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</si>
  <si>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</si>
  <si>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</si>
  <si>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</si>
  <si>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</si>
  <si>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</si>
  <si>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</si>
  <si>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</si>
  <si>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</si>
  <si>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</si>
  <si>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</si>
  <si>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</si>
  <si>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</si>
  <si>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</si>
  <si>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</si>
  <si>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</si>
  <si>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</si>
  <si>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</si>
  <si>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</si>
  <si>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</si>
  <si>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</si>
  <si>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</si>
  <si>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</si>
  <si>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</si>
  <si>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</si>
  <si>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</si>
  <si>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</si>
  <si>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</si>
  <si>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</si>
  <si>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</si>
  <si>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</si>
  <si>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</si>
  <si>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</si>
  <si>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</si>
  <si>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</si>
  <si>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</si>
  <si>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</si>
  <si>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</si>
  <si>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</si>
  <si>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</si>
  <si>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</si>
  <si>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</si>
  <si>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</si>
  <si>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</si>
  <si>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</si>
  <si>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</si>
  <si>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</si>
  <si>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</si>
  <si>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</si>
  <si>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</si>
  <si>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</si>
  <si>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</si>
  <si>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</si>
  <si>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</si>
  <si>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</si>
  <si>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</si>
  <si>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</si>
  <si>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</si>
  <si>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</si>
  <si>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</si>
  <si>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</si>
  <si>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</si>
  <si>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</si>
  <si>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</si>
  <si>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</si>
  <si>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</si>
  <si>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</si>
  <si>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</si>
  <si>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</si>
  <si>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</si>
  <si>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</si>
  <si>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</si>
  <si>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</si>
  <si>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</si>
  <si>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</si>
  <si>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</si>
  <si>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</si>
  <si>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</si>
  <si>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</si>
  <si>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</si>
  <si>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</si>
  <si>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</si>
  <si>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</si>
  <si>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</si>
  <si>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</si>
  <si>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</si>
  <si>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</si>
  <si>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</si>
  <si>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</si>
  <si>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</si>
  <si>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</si>
  <si>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</si>
  <si>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</si>
  <si>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</si>
  <si>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</si>
  <si>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</si>
  <si>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</si>
  <si>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</si>
  <si>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</si>
  <si>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</si>
  <si>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</si>
  <si>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</si>
  <si>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</si>
  <si>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</si>
  <si>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</si>
  <si>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</si>
  <si>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</si>
  <si>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</si>
  <si>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</si>
  <si>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</si>
  <si>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</si>
  <si>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</si>
  <si>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</si>
  <si>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</si>
  <si>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</si>
  <si>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</si>
  <si>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</si>
  <si>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</si>
  <si>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</si>
  <si>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</si>
  <si>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</si>
  <si>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</si>
  <si>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</si>
  <si>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</si>
  <si>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</si>
  <si>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</si>
  <si>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</si>
  <si>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</si>
  <si>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</si>
  <si>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</si>
  <si>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</si>
  <si>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</si>
  <si>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</si>
  <si>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</si>
  <si>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</si>
  <si>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</si>
  <si>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</si>
  <si>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</si>
  <si>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</si>
  <si>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</si>
  <si>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</si>
  <si>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</si>
  <si>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</si>
  <si>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</si>
  <si>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</si>
  <si>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</si>
  <si>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</si>
  <si>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</si>
  <si>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</si>
  <si>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</si>
  <si>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</si>
  <si>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</si>
  <si>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</si>
  <si>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</si>
  <si>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</si>
  <si>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</si>
  <si>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</si>
  <si>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</si>
  <si>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</si>
  <si>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</si>
  <si>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</si>
  <si>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</si>
  <si>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</si>
  <si>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</si>
  <si>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</si>
  <si>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</si>
  <si>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</si>
  <si>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</si>
  <si>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</si>
  <si>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</si>
  <si>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</si>
  <si>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</si>
  <si>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</si>
  <si>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</si>
  <si>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</si>
  <si>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</si>
  <si>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</si>
  <si>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</si>
  <si>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</si>
  <si>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</si>
  <si>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</si>
  <si>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</si>
  <si>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</si>
  <si>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</si>
  <si>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</si>
  <si>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</si>
  <si>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</si>
  <si>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</si>
  <si>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</si>
  <si>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</si>
  <si>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</si>
  <si>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</si>
  <si>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</si>
  <si>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</si>
  <si>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</si>
  <si>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</si>
  <si>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</si>
  <si>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</si>
  <si>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</si>
  <si>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</si>
  <si>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</si>
  <si>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</si>
  <si>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</si>
  <si>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</si>
  <si>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</si>
  <si>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</si>
  <si>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</si>
  <si>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</si>
  <si>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</si>
  <si>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</si>
  <si>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</si>
  <si>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</si>
  <si>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</si>
  <si>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</si>
  <si>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</si>
  <si>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</si>
  <si>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</si>
  <si>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</si>
  <si>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</si>
  <si>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</si>
  <si>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</si>
  <si>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</si>
  <si>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</si>
  <si>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</si>
  <si>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</si>
  <si>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</si>
  <si>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</si>
  <si>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</si>
  <si>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</si>
  <si>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</si>
  <si>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</si>
  <si>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</si>
  <si>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</si>
  <si>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</si>
  <si>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</si>
  <si>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</si>
  <si>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</si>
  <si>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</si>
  <si>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</si>
  <si>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</si>
  <si>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</si>
  <si>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</si>
  <si>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</si>
  <si>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</si>
  <si>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</si>
  <si>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</si>
  <si>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</si>
  <si>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</si>
  <si>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</si>
  <si>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</si>
  <si>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</si>
  <si>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</si>
  <si>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</si>
  <si>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</si>
  <si>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</si>
  <si>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</si>
  <si>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</si>
  <si>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</si>
  <si>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</si>
  <si>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</si>
  <si>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</si>
  <si>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</si>
  <si>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</si>
  <si>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</si>
  <si>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</si>
  <si>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</si>
  <si>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</si>
  <si>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</si>
  <si>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</si>
  <si>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</si>
  <si>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</si>
  <si>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</si>
  <si>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</si>
  <si>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</si>
  <si>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</si>
  <si>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</si>
  <si>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</si>
  <si>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</si>
  <si>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</si>
  <si>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</si>
  <si>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</si>
  <si>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</si>
  <si>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</si>
  <si>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</si>
  <si>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</si>
  <si>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</si>
  <si>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</si>
  <si>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</si>
  <si>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</si>
  <si>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</si>
  <si>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</si>
  <si>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</si>
  <si>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</si>
  <si>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</si>
  <si>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</si>
  <si>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</si>
  <si>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</si>
  <si>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</si>
  <si>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</si>
  <si>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</si>
  <si>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</si>
  <si>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</si>
  <si>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</si>
  <si>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</si>
  <si>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</si>
  <si>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</si>
  <si>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</si>
  <si>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</si>
  <si>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</si>
  <si>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</si>
  <si>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</si>
  <si>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</si>
  <si>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</si>
  <si>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</si>
  <si>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</si>
  <si>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</si>
  <si>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</si>
  <si>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</si>
  <si>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</si>
  <si>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</si>
  <si>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</si>
  <si>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</si>
  <si>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</si>
  <si>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</si>
  <si>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</si>
  <si>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</si>
  <si>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</si>
  <si>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</si>
  <si>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</si>
  <si>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</si>
  <si>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</si>
  <si>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</si>
  <si>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</si>
  <si>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</si>
  <si>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</si>
  <si>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</si>
  <si>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</si>
  <si>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</si>
  <si>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</si>
  <si>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</si>
  <si>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</si>
  <si>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</si>
  <si>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</si>
  <si>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</si>
  <si>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</si>
  <si>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</si>
  <si>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</si>
  <si>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</si>
  <si>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</si>
  <si>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</si>
  <si>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</si>
  <si>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</si>
  <si>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</si>
  <si>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</si>
  <si>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</si>
  <si>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</si>
  <si>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</si>
  <si>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</si>
  <si>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</si>
  <si>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</si>
  <si>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</si>
  <si>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</si>
  <si>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</si>
  <si>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</si>
  <si>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</si>
  <si>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</si>
  <si>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</si>
  <si>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</si>
  <si>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</si>
  <si>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</si>
  <si>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</si>
  <si>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</si>
  <si>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</si>
  <si>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</si>
  <si>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</si>
  <si>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</si>
  <si>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</si>
  <si>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</si>
  <si>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</si>
  <si>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</si>
  <si>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</si>
  <si>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</si>
  <si>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</si>
  <si>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</si>
  <si>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</si>
  <si>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</si>
  <si>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</si>
  <si>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</si>
  <si>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</si>
  <si>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</si>
  <si>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</si>
  <si>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</si>
  <si>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</si>
  <si>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</si>
  <si>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</si>
  <si>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</si>
  <si>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</si>
  <si>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</si>
  <si>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</si>
  <si>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</si>
  <si>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</si>
  <si>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</si>
  <si>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</si>
  <si>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</si>
  <si>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</si>
  <si>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</si>
  <si>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</si>
  <si>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</si>
  <si>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</si>
  <si>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</si>
  <si>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</si>
  <si>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</si>
  <si>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</si>
  <si>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</si>
  <si>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</si>
  <si>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</si>
  <si>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</si>
  <si>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</si>
  <si>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</si>
  <si>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</si>
  <si>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</si>
  <si>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</si>
  <si>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</si>
  <si>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</si>
  <si>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</si>
  <si>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</si>
  <si>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</si>
  <si>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</si>
  <si>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</si>
  <si>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</si>
  <si>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</si>
  <si>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</si>
  <si>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</si>
  <si>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</si>
  <si>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</si>
  <si>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</si>
  <si>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</si>
  <si>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</si>
  <si>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</si>
  <si>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</si>
  <si>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</si>
  <si>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</si>
  <si>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</si>
  <si>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</si>
  <si>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</si>
  <si>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</si>
  <si>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</si>
  <si>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</si>
  <si>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</si>
  <si>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</si>
  <si>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</si>
  <si>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</si>
  <si>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</si>
  <si>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</si>
  <si>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</si>
  <si>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</si>
  <si>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</si>
  <si>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</si>
  <si>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</si>
  <si>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</si>
  <si>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</si>
  <si>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</si>
  <si>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</si>
  <si>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</si>
  <si>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</si>
  <si>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</si>
  <si>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</si>
  <si>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</si>
  <si>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</si>
  <si>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</si>
  <si>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</si>
  <si>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</si>
  <si>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</si>
  <si>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</si>
  <si>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</si>
  <si>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</si>
  <si>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</si>
  <si>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</si>
  <si>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</si>
  <si>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</si>
  <si>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</si>
  <si>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</si>
  <si>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</si>
  <si>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</si>
  <si>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</si>
  <si>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</si>
  <si>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</si>
  <si>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</si>
  <si>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</si>
  <si>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</si>
  <si>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</si>
  <si>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</si>
  <si>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</si>
  <si>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</si>
  <si>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</si>
  <si>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</si>
  <si>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</si>
  <si>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</si>
  <si>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</si>
  <si>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</si>
  <si>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</si>
  <si>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</si>
  <si>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</si>
  <si>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</si>
  <si>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</si>
  <si>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</si>
  <si>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</si>
  <si>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</si>
  <si>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</si>
  <si>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</si>
  <si>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</si>
  <si>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</si>
  <si>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</si>
  <si>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</si>
  <si>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</si>
  <si>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</si>
  <si>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</si>
  <si>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</si>
  <si>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</si>
  <si>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</si>
  <si>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</si>
  <si>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</si>
  <si>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</si>
  <si>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</si>
  <si>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</si>
  <si>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</si>
  <si>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</si>
  <si>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</si>
  <si>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</si>
  <si>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</si>
  <si>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</si>
  <si>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</si>
  <si>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</si>
  <si>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</si>
  <si>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</si>
  <si>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</si>
  <si>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</si>
  <si>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</si>
  <si>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</si>
  <si>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</si>
  <si>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</si>
  <si>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</si>
  <si>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</si>
  <si>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</si>
  <si>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</si>
  <si>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</si>
  <si>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</si>
  <si>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</si>
  <si>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</si>
  <si>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</si>
  <si>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</si>
  <si>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</si>
  <si>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</si>
  <si>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</si>
  <si>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</si>
  <si>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</si>
  <si>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</si>
  <si>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</si>
  <si>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</si>
  <si>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</si>
  <si>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</si>
  <si>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</si>
  <si>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</si>
  <si>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</si>
  <si>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</si>
  <si>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</si>
  <si>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</si>
  <si>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</si>
  <si>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</si>
  <si>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</si>
  <si>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</si>
  <si>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</si>
  <si>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</si>
  <si>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</si>
  <si>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</si>
  <si>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</si>
  <si>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</si>
  <si>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</si>
  <si>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</si>
  <si>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</si>
  <si>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</si>
  <si>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</si>
  <si>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</si>
  <si>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</si>
  <si>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</si>
  <si>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</si>
  <si>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</si>
  <si>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</si>
  <si>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</si>
  <si>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</si>
  <si>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</si>
  <si>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</si>
  <si>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</si>
  <si>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</si>
  <si>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</si>
  <si>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</si>
  <si>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</si>
  <si>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</si>
  <si>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</si>
  <si>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</si>
  <si>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</si>
  <si>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</si>
  <si>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</si>
  <si>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</si>
  <si>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</si>
  <si>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</si>
  <si>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</si>
  <si>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</si>
  <si>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</si>
  <si>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</si>
  <si>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</si>
  <si>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</si>
  <si>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</si>
  <si>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</si>
  <si>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</si>
  <si>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</si>
  <si>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</si>
  <si>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</si>
  <si>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</si>
  <si>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</si>
  <si>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</si>
  <si>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</si>
  <si>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</si>
  <si>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</si>
  <si>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</si>
  <si>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</si>
  <si>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</si>
  <si>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</si>
  <si>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</si>
  <si>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</si>
  <si>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</si>
  <si>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</si>
  <si>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</si>
  <si>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</si>
  <si>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</si>
  <si>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</si>
  <si>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</si>
  <si>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</si>
  <si>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</si>
  <si>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</si>
  <si>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</si>
  <si>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</si>
  <si>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</si>
  <si>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</si>
  <si>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</si>
  <si>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</si>
  <si>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</si>
  <si>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</si>
  <si>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</si>
  <si>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</si>
  <si>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</si>
  <si>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</si>
  <si>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</si>
  <si>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</si>
  <si>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</si>
  <si>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</si>
  <si>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</si>
  <si>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</si>
  <si>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</si>
  <si>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</si>
  <si>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</si>
  <si>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</si>
  <si>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</si>
  <si>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</si>
  <si>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</si>
  <si>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</si>
  <si>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</si>
  <si>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</si>
  <si>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</si>
  <si>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</si>
  <si>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</si>
  <si>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</si>
  <si>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</si>
  <si>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</si>
  <si>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</si>
  <si>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</si>
  <si>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</si>
  <si>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</si>
  <si>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</si>
  <si>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</si>
  <si>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</si>
  <si>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</si>
  <si>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</si>
  <si>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</si>
  <si>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</si>
  <si>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</si>
  <si>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</si>
  <si>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</si>
  <si>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</si>
  <si>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</si>
  <si>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</si>
  <si>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</si>
  <si>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</si>
  <si>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</si>
  <si>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</si>
  <si>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</si>
  <si>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</si>
  <si>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</si>
  <si>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</si>
  <si>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</si>
  <si>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</si>
  <si>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</si>
  <si>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</si>
  <si>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</si>
  <si>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</si>
  <si>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</si>
  <si>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</si>
  <si>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</si>
  <si>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</si>
  <si>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</si>
  <si>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</si>
  <si>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</si>
  <si>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</si>
  <si>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</si>
  <si>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</si>
  <si>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</si>
  <si>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</si>
  <si>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</si>
  <si>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</si>
  <si>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</si>
  <si>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</si>
  <si>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</si>
  <si>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</si>
  <si>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</si>
  <si>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</si>
  <si>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</si>
  <si>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</si>
  <si>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</si>
  <si>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</si>
  <si>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</si>
  <si>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</si>
  <si>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</si>
  <si>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</si>
  <si>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</si>
  <si>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</si>
  <si>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</si>
  <si>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</si>
  <si>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</si>
  <si>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</si>
  <si>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</si>
  <si>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</si>
  <si>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</si>
  <si>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</si>
  <si>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</si>
  <si>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</si>
  <si>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</si>
  <si>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</si>
  <si>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</si>
  <si>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</si>
  <si>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</si>
  <si>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</si>
  <si>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</si>
  <si>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</si>
  <si>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</si>
  <si>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</si>
  <si>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</si>
  <si>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</si>
  <si>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</si>
  <si>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</si>
  <si>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</si>
  <si>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</si>
  <si>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</si>
  <si>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</si>
  <si>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</si>
  <si>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</si>
  <si>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</si>
  <si>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</si>
  <si>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</si>
  <si>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</si>
  <si>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</si>
  <si>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</si>
  <si>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</si>
  <si>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</si>
  <si>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</si>
  <si>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</si>
  <si>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</si>
  <si>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</si>
  <si>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</si>
  <si>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</si>
  <si>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</si>
  <si>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</si>
  <si>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</si>
  <si>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</si>
  <si>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</si>
  <si>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</si>
  <si>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</si>
  <si>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</si>
  <si>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</si>
  <si>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</si>
  <si>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</si>
  <si>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</si>
  <si>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</si>
  <si>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</si>
  <si>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</si>
  <si>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</si>
  <si>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</si>
  <si>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</si>
  <si>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</si>
  <si>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</si>
  <si>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</si>
  <si>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</si>
  <si>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</si>
  <si>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</si>
  <si>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</si>
  <si>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</si>
  <si>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</si>
  <si>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</si>
  <si>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</si>
  <si>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</si>
  <si>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</si>
  <si>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</si>
  <si>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</si>
  <si>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</si>
  <si>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</si>
  <si>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</si>
  <si>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</si>
  <si>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</si>
  <si>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</si>
  <si>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</si>
  <si>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</si>
  <si>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</si>
  <si>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</si>
  <si>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</si>
  <si>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</si>
  <si>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</si>
  <si>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</si>
  <si>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</si>
  <si>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</si>
  <si>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</si>
  <si>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</si>
  <si>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</si>
  <si>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</si>
  <si>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</si>
  <si>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</si>
  <si>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</si>
  <si>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</si>
  <si>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</si>
  <si>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</si>
  <si>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</si>
  <si>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</si>
  <si>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</si>
  <si>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</si>
  <si>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</si>
  <si>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</si>
  <si>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</si>
  <si>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</si>
  <si>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</si>
  <si>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</si>
  <si>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</si>
  <si>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</si>
  <si>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</si>
  <si>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</si>
  <si>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</si>
  <si>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</si>
  <si>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</si>
  <si>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</si>
  <si>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</si>
  <si>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</si>
  <si>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</si>
  <si>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</si>
  <si>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</si>
  <si>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</si>
  <si>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</si>
  <si>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</si>
  <si>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</si>
  <si>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</si>
  <si>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</si>
  <si>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</si>
  <si>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</si>
  <si>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</si>
  <si>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</si>
  <si>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</si>
  <si>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</si>
  <si>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</si>
  <si>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</si>
  <si>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</si>
  <si>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</si>
  <si>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</si>
  <si>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</si>
  <si>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</si>
  <si>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</si>
  <si>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</si>
  <si>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</si>
  <si>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</si>
  <si>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</si>
  <si>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</si>
  <si>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</si>
  <si>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</si>
  <si>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</si>
  <si>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</si>
  <si>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</si>
  <si>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</si>
  <si>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</si>
  <si>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</si>
  <si>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</si>
  <si>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</si>
  <si>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</si>
  <si>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</si>
  <si>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</si>
  <si>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</si>
  <si>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</si>
  <si>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</si>
  <si>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</si>
  <si>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</si>
  <si>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</si>
  <si>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</si>
  <si>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</si>
  <si>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</si>
  <si>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</si>
  <si>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</si>
  <si>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</si>
  <si>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</si>
  <si>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</si>
  <si>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</si>
  <si>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</si>
  <si>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</si>
  <si>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</si>
  <si>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</si>
  <si>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</si>
  <si>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</si>
  <si>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</si>
  <si>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</si>
  <si>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</si>
  <si>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</si>
  <si>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</si>
  <si>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</si>
  <si>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</si>
  <si>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</si>
  <si>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</si>
  <si>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</si>
  <si>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</si>
  <si>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</si>
  <si>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</si>
  <si>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</si>
  <si>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</si>
  <si>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</si>
  <si>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</si>
  <si>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</si>
  <si>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</si>
  <si>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</si>
  <si>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</si>
  <si>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</si>
  <si>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</si>
  <si>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</si>
  <si>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</si>
  <si>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</si>
  <si>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</si>
  <si>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</si>
  <si>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</si>
  <si>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</si>
  <si>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</si>
  <si>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</si>
  <si>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</si>
  <si>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</si>
  <si>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</si>
  <si>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</si>
  <si>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</si>
  <si>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</si>
  <si>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</si>
  <si>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</si>
  <si>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</si>
  <si>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</si>
  <si>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</si>
  <si>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</si>
  <si>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</si>
  <si>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</si>
  <si>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</si>
  <si>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</si>
  <si>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</si>
  <si>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</si>
  <si>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</si>
  <si>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</si>
  <si>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</si>
  <si>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</si>
  <si>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</si>
  <si>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</si>
  <si>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</si>
  <si>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</si>
  <si>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</si>
  <si>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</si>
  <si>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</si>
  <si>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</si>
  <si>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</si>
  <si>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</si>
  <si>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</si>
  <si>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</si>
  <si>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</si>
  <si>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</si>
  <si>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</si>
  <si>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</si>
  <si>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</si>
  <si>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</si>
  <si>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</si>
  <si>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</si>
  <si>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</si>
  <si>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</si>
  <si>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</si>
  <si>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</si>
  <si>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</si>
  <si>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</si>
  <si>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</si>
  <si>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</si>
  <si>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</si>
  <si>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</si>
  <si>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</si>
  <si>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</si>
  <si>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</si>
  <si>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</si>
  <si>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</si>
  <si>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</si>
  <si>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</si>
  <si>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</si>
  <si>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</si>
  <si>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</si>
  <si>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</si>
  <si>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</si>
  <si>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</si>
  <si>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</si>
  <si>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</si>
  <si>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</si>
  <si>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</si>
  <si>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</si>
  <si>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</si>
  <si>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</si>
  <si>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</si>
  <si>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</si>
  <si>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</si>
  <si>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</si>
  <si>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</si>
  <si>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</si>
  <si>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</si>
  <si>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</si>
  <si>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</si>
  <si>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</si>
  <si>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</si>
  <si>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</si>
  <si>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</si>
  <si>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</si>
  <si>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</si>
  <si>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</si>
  <si>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</si>
  <si>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</si>
  <si>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</si>
  <si>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</si>
  <si>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</si>
  <si>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</si>
  <si>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</si>
  <si>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</si>
  <si>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</si>
  <si>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</si>
  <si>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</si>
  <si>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</si>
  <si>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</si>
  <si>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</si>
  <si>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</si>
  <si>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</si>
  <si>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</si>
  <si>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</si>
  <si>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</si>
  <si>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</si>
  <si>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</si>
  <si>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</si>
  <si>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</si>
  <si>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</si>
  <si>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</si>
  <si>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</si>
  <si>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</si>
  <si>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</si>
  <si>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</si>
  <si>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</si>
  <si>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</si>
  <si>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</si>
  <si>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</si>
  <si>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</si>
  <si>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</si>
  <si>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</si>
  <si>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</si>
  <si>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</si>
  <si>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</si>
  <si>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</si>
  <si>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</si>
  <si>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</si>
  <si>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</si>
  <si>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</si>
  <si>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</si>
  <si>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</si>
  <si>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</si>
  <si>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</si>
  <si>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</si>
  <si>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</si>
  <si>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</si>
  <si>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</si>
  <si>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</si>
  <si>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</si>
  <si>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</si>
  <si>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</si>
  <si>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</si>
  <si>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</si>
  <si>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</si>
  <si>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</si>
  <si>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</si>
  <si>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</si>
  <si>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</si>
  <si>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</si>
  <si>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</si>
  <si>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</si>
  <si>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</si>
  <si>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</si>
  <si>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</si>
  <si>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</si>
  <si>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</si>
  <si>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</si>
  <si>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</si>
  <si>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</si>
  <si>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</si>
  <si>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</si>
  <si>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</si>
  <si>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</si>
  <si>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</si>
  <si>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</si>
  <si>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</si>
  <si>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</si>
  <si>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</si>
  <si>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</si>
  <si>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</si>
  <si>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</si>
  <si>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</si>
  <si>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</si>
  <si>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</si>
  <si>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</si>
  <si>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</si>
  <si>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</si>
  <si>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</si>
  <si>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</si>
  <si>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</si>
  <si>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</si>
  <si>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</si>
  <si>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</si>
  <si>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</si>
  <si>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</si>
  <si>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</si>
  <si>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</si>
  <si>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</si>
  <si>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</si>
  <si>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</si>
  <si>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</si>
  <si>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</si>
  <si>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</si>
  <si>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</si>
  <si>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</si>
  <si>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</si>
  <si>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</si>
  <si>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</si>
  <si>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</si>
  <si>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</si>
  <si>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</si>
  <si>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</si>
  <si>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</si>
  <si>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</si>
  <si>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</si>
  <si>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</si>
  <si>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</si>
  <si>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</si>
  <si>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</si>
  <si>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</si>
  <si>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</si>
  <si>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</si>
  <si>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</si>
  <si>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</si>
  <si>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</si>
  <si>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</si>
  <si>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</si>
  <si>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</si>
  <si>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</si>
  <si>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</si>
  <si>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</si>
  <si>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</si>
  <si>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</si>
  <si>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</si>
  <si>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</si>
  <si>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</si>
  <si>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</si>
  <si>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</si>
  <si>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</si>
  <si>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</si>
  <si>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</si>
  <si>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</si>
  <si>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</si>
  <si>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</si>
  <si>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</si>
  <si>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</si>
  <si>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</si>
  <si>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</si>
  <si>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</si>
  <si>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</si>
  <si>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</si>
  <si>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</si>
  <si>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</si>
  <si>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</si>
  <si>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</si>
  <si>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</si>
  <si>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</si>
  <si>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</si>
  <si>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</si>
  <si>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</si>
  <si>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</si>
  <si>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</si>
  <si>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</si>
  <si>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</si>
  <si>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</si>
  <si>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</si>
  <si>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</si>
  <si>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</si>
  <si>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</si>
  <si>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</si>
  <si>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</si>
  <si>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</si>
  <si>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</si>
  <si>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</si>
  <si>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</si>
  <si>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</si>
  <si>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</si>
  <si>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</si>
  <si>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</si>
  <si>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</si>
  <si>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</si>
  <si>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</si>
  <si>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</si>
  <si>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</si>
  <si>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</si>
  <si>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</si>
  <si>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</si>
  <si>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</si>
  <si>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</si>
  <si>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</si>
  <si>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</si>
  <si>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</si>
  <si>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</si>
  <si>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</si>
  <si>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</si>
  <si>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</si>
  <si>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</si>
  <si>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</si>
  <si>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</si>
  <si>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</si>
  <si>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</si>
  <si>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</si>
  <si>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</si>
  <si>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</si>
  <si>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</si>
  <si>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</si>
  <si>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</si>
  <si>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</si>
  <si>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</si>
  <si>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</si>
  <si>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</si>
  <si>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</si>
  <si>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</si>
  <si>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</si>
  <si>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</si>
  <si>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</si>
  <si>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</si>
  <si>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</si>
  <si>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</si>
  <si>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</si>
  <si>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</si>
  <si>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</si>
  <si>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</si>
  <si>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</si>
  <si>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</si>
  <si>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</si>
  <si>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</si>
  <si>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</si>
  <si>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</si>
  <si>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</si>
  <si>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</si>
  <si>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</si>
  <si>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</si>
  <si>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</si>
  <si>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</si>
  <si>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</si>
  <si>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</si>
  <si>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</si>
  <si>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</si>
  <si>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</si>
  <si>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</si>
  <si>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</si>
  <si>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</si>
  <si>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</si>
  <si>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</si>
  <si>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</si>
  <si>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</si>
  <si>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</si>
  <si>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</si>
  <si>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</si>
  <si>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</si>
  <si>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</si>
  <si>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</si>
  <si>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</si>
  <si>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</si>
  <si>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</si>
  <si>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</si>
  <si>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</si>
  <si>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</si>
  <si>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</si>
  <si>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</si>
  <si>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</si>
  <si>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</si>
  <si>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</si>
  <si>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</si>
  <si>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</si>
  <si>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</si>
  <si>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</si>
  <si>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</si>
  <si>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</si>
  <si>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</si>
  <si>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</si>
  <si>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</si>
  <si>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</si>
  <si>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</si>
  <si>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</si>
  <si>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</si>
  <si>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</si>
  <si>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</si>
  <si>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</si>
  <si>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</si>
  <si>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</si>
  <si>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</si>
  <si>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</si>
  <si>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</si>
  <si>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</si>
  <si>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</si>
  <si>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</si>
  <si>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</si>
  <si>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</si>
  <si>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</si>
  <si>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</si>
  <si>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</si>
  <si>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</si>
  <si>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</si>
  <si>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</si>
  <si>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</si>
  <si>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</si>
  <si>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</si>
  <si>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</si>
  <si>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</si>
  <si>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</si>
  <si>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</si>
  <si>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</si>
  <si>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</si>
  <si>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</si>
  <si>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</si>
  <si>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</si>
  <si>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</si>
  <si>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</si>
  <si>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</si>
  <si>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</si>
  <si>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</si>
  <si>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</si>
  <si>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</si>
  <si>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</si>
  <si>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</si>
  <si>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</si>
  <si>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</si>
  <si>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</si>
  <si>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</si>
  <si>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</si>
  <si>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</si>
  <si>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</si>
  <si>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</si>
  <si>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</si>
  <si>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</si>
  <si>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</si>
  <si>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</si>
  <si>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</si>
  <si>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</si>
  <si>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</si>
  <si>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</si>
  <si>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</si>
  <si>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</si>
  <si>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</si>
  <si>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</si>
  <si>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</si>
  <si>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</si>
  <si>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</si>
  <si>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</si>
  <si>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</si>
  <si>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</si>
  <si>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</si>
  <si>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</si>
  <si>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</si>
  <si>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</si>
  <si>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</si>
  <si>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</si>
  <si>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</si>
  <si>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</si>
  <si>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</si>
  <si>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</si>
  <si>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</si>
  <si>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</si>
  <si>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</si>
  <si>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</si>
  <si>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</si>
  <si>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</si>
  <si>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</si>
  <si>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</si>
  <si>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</si>
  <si>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</si>
  <si>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</si>
  <si>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</si>
  <si>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</si>
  <si>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</si>
  <si>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</si>
  <si>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</si>
  <si>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</si>
  <si>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</si>
  <si>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</si>
  <si>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</si>
  <si>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</si>
  <si>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</si>
  <si>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</si>
  <si>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</si>
  <si>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</si>
  <si>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</si>
  <si>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</si>
  <si>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</si>
  <si>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</si>
  <si>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</si>
  <si>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</si>
  <si>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</si>
  <si>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</si>
  <si>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</si>
  <si>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</si>
  <si>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</si>
  <si>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</si>
  <si>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</si>
  <si>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</si>
  <si>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</si>
  <si>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</si>
  <si>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</si>
  <si>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</si>
  <si>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</si>
  <si>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</si>
  <si>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</si>
  <si>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</si>
  <si>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</si>
  <si>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</si>
  <si>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</si>
  <si>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</si>
  <si>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</si>
  <si>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</si>
  <si>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</si>
  <si>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</si>
  <si>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</si>
  <si>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</si>
  <si>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</si>
  <si>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</si>
  <si>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</si>
  <si>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</si>
  <si>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</si>
  <si>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</si>
  <si>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</si>
  <si>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</si>
  <si>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</si>
  <si>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</si>
  <si>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</si>
  <si>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</si>
  <si>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</si>
  <si>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</si>
  <si>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</si>
  <si>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</si>
  <si>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</si>
  <si>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</si>
  <si>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</si>
  <si>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</si>
  <si>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</si>
  <si>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</si>
  <si>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</si>
  <si>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</si>
  <si>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</si>
  <si>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</si>
  <si>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</si>
  <si>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</si>
  <si>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</si>
  <si>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</si>
  <si>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</si>
  <si>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</si>
  <si>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</si>
  <si>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</si>
  <si>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</si>
  <si>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</si>
  <si>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</si>
  <si>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</si>
  <si>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</si>
  <si>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</si>
  <si>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</si>
  <si>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</si>
  <si>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</si>
  <si>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</si>
  <si>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</si>
  <si>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</si>
  <si>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</si>
  <si>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</si>
  <si>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</si>
  <si>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</si>
  <si>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</si>
  <si>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</si>
  <si>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</si>
  <si>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</si>
  <si>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</si>
  <si>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</si>
  <si>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</si>
  <si>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</si>
  <si>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</si>
  <si>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</si>
  <si>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</si>
  <si>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</si>
  <si>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</si>
  <si>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</si>
  <si>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</si>
  <si>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</si>
  <si>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</si>
  <si>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</si>
  <si>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</si>
  <si>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</si>
  <si>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</si>
  <si>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</si>
  <si>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</si>
  <si>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</si>
  <si>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</si>
  <si>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</si>
  <si>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</si>
  <si>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</si>
  <si>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</si>
  <si>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</si>
  <si>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</si>
  <si>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</si>
  <si>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</si>
  <si>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</si>
  <si>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</si>
  <si>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</si>
  <si>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</si>
  <si>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</si>
  <si>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</si>
  <si>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</si>
  <si>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</si>
  <si>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</si>
  <si>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</si>
  <si>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</si>
  <si>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</si>
  <si>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</si>
  <si>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</si>
  <si>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</si>
  <si>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</si>
  <si>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</si>
  <si>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</si>
  <si>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</si>
  <si>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</si>
  <si>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</si>
  <si>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</si>
  <si>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</si>
  <si>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</si>
  <si>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</si>
  <si>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</si>
  <si>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</si>
  <si>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</si>
  <si>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</si>
  <si>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</si>
  <si>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</si>
  <si>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</si>
  <si>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</si>
  <si>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</si>
  <si>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</si>
  <si>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</si>
  <si>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</si>
  <si>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</si>
  <si>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</si>
  <si>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</si>
  <si>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</si>
  <si>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</si>
  <si>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</si>
  <si>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</si>
  <si>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</si>
  <si>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</si>
  <si>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</si>
  <si>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</si>
  <si>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</si>
  <si>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</si>
  <si>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</si>
  <si>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</si>
  <si>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</si>
  <si>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</si>
  <si>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</si>
  <si>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</si>
  <si>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</si>
  <si>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</si>
  <si>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</si>
  <si>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</si>
  <si>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</si>
  <si>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</si>
  <si>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</si>
  <si>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</si>
  <si>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</si>
  <si>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</si>
  <si>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</si>
  <si>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</si>
  <si>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</si>
  <si>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</si>
  <si>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</si>
  <si>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</si>
  <si>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</si>
  <si>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</si>
  <si>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</si>
  <si>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</si>
  <si>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</si>
  <si>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</si>
  <si>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</si>
  <si>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</si>
  <si>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</si>
  <si>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</si>
  <si>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</si>
  <si>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</si>
  <si>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</si>
  <si>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</si>
  <si>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</si>
  <si>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</si>
  <si>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</si>
  <si>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</si>
  <si>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</si>
  <si>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</si>
  <si>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</si>
  <si>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</si>
  <si>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</si>
  <si>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</si>
  <si>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</si>
  <si>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</si>
  <si>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</si>
  <si>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</si>
  <si>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</si>
  <si>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</si>
  <si>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</si>
  <si>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</si>
  <si>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</si>
  <si>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</si>
  <si>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</si>
  <si>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</si>
  <si>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</si>
  <si>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</si>
  <si>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</si>
  <si>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</si>
  <si>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</si>
  <si>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</si>
  <si>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</si>
  <si>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</si>
  <si>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</si>
  <si>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</si>
  <si>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</si>
  <si>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</si>
  <si>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</si>
  <si>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</si>
  <si>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</si>
  <si>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</si>
  <si>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</si>
  <si>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</si>
  <si>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</si>
  <si>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</si>
  <si>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</si>
  <si>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</si>
  <si>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</si>
  <si>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</si>
  <si>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</si>
  <si>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</si>
  <si>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</si>
  <si>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</si>
  <si>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</si>
  <si>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</si>
  <si>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</si>
  <si>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</si>
  <si>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</si>
  <si>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</si>
  <si>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</si>
  <si>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</si>
  <si>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</si>
  <si>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</si>
  <si>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</si>
  <si>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</si>
  <si>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</si>
  <si>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</si>
  <si>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</si>
  <si>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</si>
  <si>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</si>
  <si>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</si>
  <si>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</si>
  <si>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</si>
  <si>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</si>
  <si>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</si>
  <si>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</si>
  <si>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</si>
  <si>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</si>
  <si>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</si>
  <si>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</si>
  <si>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</si>
  <si>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</si>
  <si>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</si>
  <si>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</si>
  <si>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</si>
  <si>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</si>
  <si>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</si>
  <si>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</si>
  <si>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</si>
  <si>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</si>
  <si>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</si>
  <si>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</si>
  <si>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</si>
  <si>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</si>
  <si>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</si>
  <si>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</si>
  <si>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</si>
  <si>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</si>
  <si>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</si>
  <si>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</si>
  <si>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</si>
  <si>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</si>
  <si>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</si>
  <si>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</si>
  <si>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</si>
  <si>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</si>
  <si>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</si>
  <si>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</si>
  <si>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</si>
  <si>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</si>
  <si>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</si>
  <si>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</si>
  <si>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</si>
  <si>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</si>
  <si>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</si>
  <si>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</si>
  <si>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</si>
  <si>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</si>
  <si>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</si>
  <si>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</si>
  <si>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</si>
  <si>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</si>
  <si>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</si>
  <si>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</si>
  <si>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</si>
  <si>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</si>
  <si>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</si>
  <si>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</si>
  <si>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</si>
  <si>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</si>
  <si>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</si>
  <si>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</si>
  <si>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</si>
  <si>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</si>
  <si>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</si>
  <si>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</si>
  <si>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</si>
  <si>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</si>
  <si>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</si>
  <si>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</si>
  <si>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</si>
  <si>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</si>
  <si>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</si>
  <si>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</si>
  <si>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</si>
  <si>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</si>
  <si>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</si>
  <si>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</si>
  <si>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</si>
  <si>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</si>
  <si>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</si>
  <si>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</si>
  <si>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</si>
  <si>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</si>
  <si>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</si>
  <si>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</si>
  <si>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</si>
  <si>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</si>
  <si>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</si>
  <si>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</si>
  <si>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</si>
  <si>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</si>
  <si>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</si>
  <si>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</si>
  <si>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</si>
  <si>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</si>
  <si>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</si>
  <si>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</si>
  <si>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</si>
  <si>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</si>
  <si>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</si>
  <si>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</si>
  <si>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</si>
  <si>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</si>
  <si>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</si>
  <si>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</si>
  <si>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</si>
  <si>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</si>
  <si>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</si>
  <si>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</si>
  <si>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</si>
  <si>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</si>
  <si>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</si>
  <si>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</si>
  <si>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</si>
  <si>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</si>
  <si>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</si>
  <si>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</si>
  <si>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</si>
  <si>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</si>
  <si>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</si>
  <si>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</si>
  <si>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</si>
  <si>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</si>
  <si>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</si>
  <si>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</si>
  <si>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</si>
  <si>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</si>
  <si>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</si>
  <si>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</si>
  <si>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</si>
  <si>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</si>
  <si>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</si>
  <si>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</si>
  <si>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</si>
  <si>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</si>
  <si>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</si>
  <si>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</si>
  <si>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</si>
  <si>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</si>
  <si>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</si>
  <si>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</si>
  <si>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</si>
  <si>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</si>
  <si>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</si>
  <si>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</si>
  <si>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</si>
  <si>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</si>
  <si>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</si>
  <si>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</si>
  <si>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</si>
  <si>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</si>
  <si>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</si>
  <si>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</si>
  <si>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</si>
  <si>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</si>
  <si>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</si>
  <si>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</si>
  <si>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</si>
  <si>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</si>
  <si>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</si>
  <si>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</si>
  <si>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</si>
  <si>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</si>
  <si>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</si>
  <si>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</si>
  <si>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</si>
  <si>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</si>
  <si>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</si>
  <si>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</si>
  <si>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</si>
  <si>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</si>
  <si>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</si>
  <si>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</si>
  <si>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</si>
  <si>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</si>
  <si>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</si>
  <si>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</si>
  <si>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</si>
  <si>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</si>
  <si>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</si>
  <si>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</si>
  <si>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</si>
  <si>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</si>
  <si>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</si>
  <si>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</si>
  <si>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</si>
  <si>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</si>
  <si>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</si>
  <si>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</si>
  <si>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</si>
  <si>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</si>
  <si>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</si>
  <si>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</si>
  <si>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</si>
  <si>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</si>
  <si>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</si>
  <si>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</si>
  <si>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</si>
  <si>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</si>
  <si>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</si>
  <si>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</si>
  <si>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</si>
  <si>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</si>
  <si>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</si>
  <si>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</si>
  <si>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</si>
  <si>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</si>
  <si>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</si>
  <si>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</si>
  <si>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</si>
  <si>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</si>
  <si>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</si>
  <si>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</si>
  <si>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</si>
  <si>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</si>
  <si>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</si>
  <si>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</si>
  <si>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</si>
  <si>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</si>
  <si>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</si>
  <si>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</si>
  <si>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</si>
  <si>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</si>
  <si>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</si>
  <si>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</si>
  <si>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</si>
  <si>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</si>
  <si>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</si>
  <si>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</si>
  <si>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</si>
  <si>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</si>
  <si>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</si>
  <si>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</si>
  <si>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</si>
  <si>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</si>
  <si>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</si>
  <si>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</si>
  <si>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</si>
  <si>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</si>
  <si>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</si>
  <si>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</si>
  <si>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</si>
  <si>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</si>
  <si>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</si>
  <si>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</si>
  <si>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</si>
  <si>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</si>
  <si>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</si>
  <si>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</si>
  <si>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</si>
  <si>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</si>
  <si>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</si>
  <si>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</si>
  <si>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</si>
  <si>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</si>
  <si>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</si>
  <si>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</si>
  <si>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</si>
  <si>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</si>
  <si>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</si>
  <si>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</si>
  <si>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</si>
  <si>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</si>
  <si>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</si>
  <si>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</si>
  <si>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</si>
  <si>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</si>
  <si>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</si>
  <si>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</si>
  <si>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</si>
  <si>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</si>
  <si>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</si>
  <si>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</si>
  <si>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</si>
  <si>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</si>
  <si>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</si>
  <si>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</si>
  <si>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</si>
  <si>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</si>
  <si>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</si>
  <si>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</si>
  <si>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</si>
  <si>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</si>
  <si>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</si>
  <si>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</si>
  <si>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</si>
  <si>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</si>
  <si>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</si>
  <si>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</si>
  <si>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</si>
  <si>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</si>
  <si>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</si>
  <si>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</si>
  <si>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</si>
  <si>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</si>
  <si>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</si>
  <si>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</si>
  <si>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</si>
  <si>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</si>
  <si>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</si>
  <si>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</si>
  <si>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</si>
  <si>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</si>
  <si>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</si>
  <si>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</si>
  <si>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</si>
  <si>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</si>
  <si>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</si>
  <si>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</si>
  <si>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</si>
  <si>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</si>
  <si>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</si>
  <si>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</si>
  <si>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</si>
  <si>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</si>
  <si>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</si>
  <si>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</si>
  <si>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</si>
  <si>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</si>
  <si>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</si>
  <si>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</si>
  <si>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</si>
  <si>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</si>
  <si>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</si>
  <si>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</si>
  <si>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</si>
  <si>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</si>
  <si>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</si>
  <si>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</si>
  <si>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</si>
  <si>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</si>
  <si>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</si>
  <si>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</si>
  <si>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</si>
  <si>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</si>
  <si>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</si>
  <si>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</si>
  <si>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</si>
  <si>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</si>
  <si>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</si>
  <si>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</si>
  <si>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</si>
  <si>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</si>
  <si>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</si>
  <si>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</si>
  <si>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</si>
  <si>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</si>
  <si>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</si>
  <si>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</si>
  <si>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</si>
  <si>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</si>
  <si>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</si>
  <si>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</si>
  <si>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</si>
  <si>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</si>
  <si>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</si>
  <si>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</si>
  <si>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</si>
  <si>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</si>
  <si>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</si>
  <si>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</si>
  <si>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</si>
  <si>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</si>
  <si>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</si>
  <si>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</si>
  <si>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</si>
  <si>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</si>
  <si>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</si>
  <si>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</si>
  <si>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</si>
  <si>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</si>
  <si>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</si>
  <si>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</si>
  <si>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</si>
  <si>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</si>
  <si>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</si>
  <si>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</si>
  <si>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</si>
  <si>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</si>
  <si>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</si>
  <si>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</si>
  <si>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</si>
  <si>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</si>
  <si>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</si>
  <si>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</si>
  <si>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</si>
  <si>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</si>
  <si>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</si>
  <si>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</si>
  <si>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</si>
  <si>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</si>
  <si>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</si>
  <si>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</si>
  <si>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</si>
  <si>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</si>
  <si>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</si>
  <si>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</si>
  <si>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</si>
  <si>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</si>
  <si>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</si>
  <si>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</si>
  <si>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</si>
  <si>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</si>
  <si>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</si>
  <si>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</si>
  <si>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</si>
  <si>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</si>
  <si>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</si>
  <si>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</si>
  <si>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</si>
  <si>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</si>
  <si>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</si>
  <si>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</si>
  <si>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</si>
  <si>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</si>
  <si>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</si>
  <si>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</si>
  <si>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</si>
  <si>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</si>
  <si>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</si>
  <si>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</si>
  <si>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</si>
  <si>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</si>
  <si>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</si>
  <si>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</si>
  <si>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</si>
  <si>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</si>
  <si>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</si>
  <si>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</si>
  <si>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</si>
  <si>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</si>
  <si>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</si>
  <si>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</si>
  <si>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</si>
  <si>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</si>
  <si>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</si>
  <si>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</si>
  <si>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</si>
  <si>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</si>
  <si>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</si>
  <si>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</si>
  <si>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</si>
  <si>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</si>
  <si>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</si>
  <si>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</si>
  <si>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</si>
  <si>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</si>
  <si>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</si>
  <si>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</si>
  <si>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</si>
  <si>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</si>
  <si>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</si>
  <si>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</si>
  <si>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</si>
  <si>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</si>
  <si>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</si>
  <si>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</si>
  <si>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</si>
  <si>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</si>
  <si>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</si>
  <si>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</si>
  <si>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</si>
  <si>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</si>
  <si>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</si>
  <si>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</si>
  <si>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</si>
  <si>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</si>
  <si>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</si>
  <si>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</si>
  <si>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</si>
  <si>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</si>
  <si>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</si>
  <si>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</si>
  <si>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</si>
  <si>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</si>
  <si>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</si>
  <si>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</si>
  <si>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</si>
  <si>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</si>
  <si>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</si>
  <si>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</si>
  <si>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</si>
  <si>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</si>
  <si>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</si>
  <si>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</si>
  <si>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</si>
  <si>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</si>
  <si>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</si>
  <si>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</si>
  <si>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</si>
  <si>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</si>
  <si>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</si>
  <si>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</si>
  <si>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</si>
  <si>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</si>
  <si>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</si>
  <si>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</si>
  <si>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</si>
  <si>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</si>
  <si>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</si>
  <si>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</si>
  <si>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</si>
  <si>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</si>
  <si>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</si>
  <si>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</si>
  <si>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</si>
  <si>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</si>
  <si>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</si>
  <si>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</si>
  <si>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</si>
  <si>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</si>
  <si>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</si>
  <si>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</si>
  <si>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</si>
  <si>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</si>
  <si>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</si>
  <si>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</si>
  <si>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</si>
  <si>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</si>
  <si>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</si>
  <si>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</si>
  <si>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</si>
  <si>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</si>
  <si>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</si>
  <si>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</si>
  <si>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</si>
  <si>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</si>
  <si>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</si>
  <si>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</si>
  <si>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</si>
  <si>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</si>
  <si>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</si>
  <si>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</si>
  <si>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</si>
  <si>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</si>
  <si>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</si>
  <si>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</si>
  <si>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</si>
  <si>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</si>
  <si>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</si>
  <si>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</si>
  <si>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</si>
  <si>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</si>
  <si>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</si>
  <si>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</si>
  <si>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</si>
  <si>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</si>
  <si>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</si>
  <si>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</si>
  <si>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</si>
  <si>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</si>
  <si>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</si>
  <si>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</si>
  <si>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</si>
  <si>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</si>
  <si>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</si>
  <si>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</si>
  <si>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</si>
  <si>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</si>
  <si>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</si>
  <si>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</si>
  <si>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</si>
  <si>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</si>
  <si>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</si>
  <si>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</si>
  <si>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</si>
  <si>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</si>
  <si>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</si>
  <si>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</si>
  <si>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</si>
  <si>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</si>
  <si>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</si>
  <si>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</si>
  <si>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</si>
  <si>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</si>
  <si>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</si>
  <si>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</si>
  <si>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</si>
  <si>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</si>
  <si>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</si>
  <si>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</si>
  <si>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</si>
  <si>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</si>
  <si>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</si>
  <si>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</si>
  <si>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</si>
  <si>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</si>
  <si>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</si>
  <si>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</si>
  <si>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</si>
  <si>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</si>
  <si>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</si>
  <si>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</si>
  <si>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</si>
  <si>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</si>
  <si>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</si>
  <si>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</si>
  <si>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</si>
  <si>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</si>
  <si>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</si>
  <si>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</si>
  <si>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</si>
  <si>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</si>
  <si>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</si>
  <si>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</si>
  <si>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</si>
  <si>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</si>
  <si>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</si>
  <si>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</si>
  <si>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</si>
  <si>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</si>
  <si>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</si>
  <si>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</si>
  <si>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</si>
  <si>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</si>
  <si>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</si>
  <si>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</si>
  <si>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</si>
  <si>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</si>
  <si>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</si>
  <si>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</si>
  <si>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</si>
  <si>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</si>
  <si>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</si>
  <si>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</si>
  <si>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</si>
  <si>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</si>
  <si>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</si>
  <si>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</si>
  <si>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</si>
  <si>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</si>
  <si>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</si>
  <si>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</si>
  <si>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</si>
  <si>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</si>
  <si>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</si>
  <si>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</si>
  <si>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</si>
  <si>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</si>
  <si>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</si>
  <si>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</si>
  <si>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</si>
  <si>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</si>
  <si>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</si>
  <si>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</si>
  <si>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</si>
  <si>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</si>
  <si>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</si>
  <si>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</si>
  <si>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</si>
  <si>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</si>
  <si>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</si>
  <si>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</si>
  <si>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</si>
  <si>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</si>
  <si>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</si>
  <si>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</si>
  <si>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</si>
  <si>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</si>
  <si>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</si>
  <si>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</si>
  <si>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</si>
  <si>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</si>
  <si>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</si>
  <si>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</si>
  <si>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</si>
  <si>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</si>
  <si>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</si>
  <si>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</si>
  <si>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</si>
  <si>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</si>
  <si>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</si>
  <si>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</si>
  <si>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</si>
  <si>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</si>
  <si>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</si>
  <si>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</si>
  <si>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</si>
  <si>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</si>
  <si>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</si>
  <si>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</si>
  <si>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</si>
  <si>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</si>
  <si>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</si>
  <si>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</si>
  <si>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</si>
  <si>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</si>
  <si>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</si>
  <si>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</si>
  <si>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</si>
  <si>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</si>
  <si>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</si>
  <si>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</si>
  <si>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</si>
  <si>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</si>
  <si>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</si>
  <si>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</si>
  <si>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</si>
  <si>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</si>
  <si>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</si>
  <si>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</si>
  <si>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</si>
  <si>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</si>
  <si>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</si>
  <si>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</si>
  <si>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</si>
  <si>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</si>
  <si>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</si>
  <si>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</si>
  <si>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</si>
  <si>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</si>
  <si>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</si>
  <si>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</si>
  <si>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</si>
  <si>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</si>
  <si>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</si>
  <si>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</si>
  <si>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</si>
  <si>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</si>
  <si>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</si>
  <si>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</si>
  <si>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</si>
  <si>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</si>
  <si>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</si>
  <si>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</si>
  <si>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</si>
  <si>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</si>
  <si>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</si>
  <si>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</si>
  <si>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</si>
  <si>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</si>
  <si>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</si>
  <si>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</si>
  <si>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</si>
  <si>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</si>
  <si>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</si>
  <si>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</si>
  <si>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</si>
  <si>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</si>
  <si>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</si>
  <si>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</si>
  <si>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</si>
  <si>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</si>
  <si>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</si>
  <si>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</si>
  <si>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</si>
  <si>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</si>
  <si>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</si>
  <si>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</si>
  <si>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</si>
  <si>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</si>
  <si>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</si>
  <si>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</si>
  <si>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</si>
  <si>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</si>
  <si>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</si>
  <si>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</si>
  <si>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</si>
  <si>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</si>
  <si>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</si>
  <si>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</si>
  <si>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</si>
  <si>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</si>
  <si>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</si>
  <si>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</si>
  <si>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</si>
  <si>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</si>
  <si>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</si>
  <si>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</si>
  <si>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</si>
  <si>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</si>
  <si>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</si>
  <si>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</si>
  <si>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</si>
  <si>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</si>
  <si>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</si>
  <si>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</si>
  <si>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</si>
  <si>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</si>
  <si>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</si>
  <si>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</si>
  <si>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</si>
  <si>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</si>
  <si>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</si>
  <si>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</si>
  <si>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</si>
  <si>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</si>
  <si>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</si>
  <si>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</si>
  <si>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</si>
  <si>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</si>
  <si>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</si>
  <si>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</si>
  <si>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</si>
  <si>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</si>
  <si>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</si>
  <si>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</si>
  <si>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</si>
  <si>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</si>
  <si>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</si>
  <si>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</si>
  <si>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</si>
  <si>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</si>
  <si>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</si>
  <si>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</si>
  <si>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</si>
  <si>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</si>
  <si>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</si>
  <si>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</si>
  <si>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</si>
  <si>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</si>
  <si>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</si>
  <si>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</si>
  <si>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</si>
  <si>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</si>
  <si>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</si>
  <si>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</si>
  <si>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</si>
  <si>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</si>
  <si>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</si>
  <si>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</si>
  <si>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</si>
  <si>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</si>
  <si>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</si>
  <si>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</si>
  <si>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</si>
  <si>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</si>
  <si>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</si>
  <si>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</si>
  <si>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</si>
  <si>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</si>
  <si>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</si>
  <si>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</si>
  <si>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</si>
  <si>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</si>
  <si>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</si>
  <si>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</si>
  <si>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</si>
  <si>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</si>
  <si>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</si>
  <si>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</si>
  <si>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</si>
  <si>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</si>
  <si>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</si>
  <si>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</si>
  <si>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</si>
  <si>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</si>
  <si>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</si>
  <si>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</si>
  <si>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</si>
  <si>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</si>
  <si>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</si>
  <si>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</si>
  <si>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</si>
  <si>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</si>
  <si>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</si>
  <si>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</si>
  <si>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</si>
  <si>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</si>
  <si>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</si>
  <si>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</si>
  <si>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</si>
  <si>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</si>
  <si>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</si>
  <si>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</si>
  <si>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</si>
  <si>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</si>
  <si>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</si>
  <si>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</si>
  <si>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</si>
  <si>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</si>
  <si>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</si>
  <si>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</si>
  <si>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</si>
  <si>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</si>
  <si>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</si>
  <si>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</si>
  <si>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</si>
  <si>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</si>
  <si>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</si>
  <si>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</si>
  <si>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</si>
  <si>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</si>
  <si>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</si>
  <si>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</si>
  <si>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</si>
  <si>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</si>
  <si>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</si>
  <si>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</si>
  <si>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</si>
  <si>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</si>
  <si>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</si>
  <si>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</si>
  <si>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</si>
  <si>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</si>
  <si>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</si>
  <si>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</si>
  <si>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</si>
  <si>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</si>
  <si>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</si>
  <si>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</si>
  <si>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</si>
  <si>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</si>
  <si>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</si>
  <si>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</si>
  <si>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</si>
  <si>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</si>
  <si>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</si>
  <si>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</si>
  <si>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</si>
  <si>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</si>
  <si>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</si>
  <si>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</si>
  <si>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</si>
  <si>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</si>
  <si>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</si>
  <si>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</si>
  <si>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</si>
  <si>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</si>
  <si>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</si>
  <si>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</si>
  <si>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</si>
  <si>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</si>
  <si>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</si>
  <si>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</si>
  <si>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</si>
  <si>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</si>
  <si>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</si>
  <si>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</si>
  <si>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</si>
  <si>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</si>
  <si>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</si>
  <si>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</si>
  <si>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</si>
  <si>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</si>
  <si>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</si>
  <si>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</si>
  <si>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</si>
  <si>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</si>
  <si>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</si>
  <si>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</si>
  <si>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</si>
  <si>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</si>
  <si>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</si>
  <si>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</si>
  <si>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</si>
  <si>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</si>
  <si>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</si>
  <si>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</si>
  <si>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</si>
  <si>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</si>
  <si>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</si>
  <si>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</si>
  <si>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</si>
  <si>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</si>
  <si>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</si>
  <si>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</si>
  <si>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</si>
  <si>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</si>
  <si>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</si>
  <si>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</si>
  <si>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</si>
  <si>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</si>
  <si>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</si>
  <si>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</si>
  <si>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</si>
  <si>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</si>
  <si>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</si>
  <si>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</si>
  <si>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</si>
  <si>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</si>
  <si>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</si>
  <si>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</si>
  <si>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</si>
  <si>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</si>
  <si>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</si>
  <si>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</si>
  <si>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</si>
  <si>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</si>
  <si>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</si>
  <si>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</si>
  <si>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</si>
  <si>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</si>
  <si>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</si>
  <si>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</si>
  <si>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</si>
  <si>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</si>
  <si>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</si>
  <si>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</si>
  <si>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</si>
  <si>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</si>
  <si>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</si>
  <si>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</si>
  <si>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</si>
  <si>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</si>
  <si>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</si>
  <si>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</si>
  <si>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</si>
  <si>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</si>
  <si>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</si>
  <si>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</si>
  <si>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</si>
  <si>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</si>
  <si>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</si>
  <si>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</si>
  <si>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</si>
  <si>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</si>
  <si>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</si>
  <si>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</si>
  <si>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</si>
  <si>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</si>
  <si>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</si>
  <si>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</si>
  <si>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</si>
  <si>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</si>
  <si>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</si>
  <si>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</si>
  <si>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</si>
  <si>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</si>
  <si>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</si>
  <si>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</si>
  <si>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</si>
  <si>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</si>
  <si>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</si>
  <si>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</si>
  <si>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</si>
  <si>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</si>
  <si>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</si>
  <si>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</si>
  <si>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</si>
  <si>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</si>
  <si>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</si>
  <si>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</si>
  <si>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</si>
  <si>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</si>
  <si>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</si>
  <si>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</si>
  <si>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</si>
  <si>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</si>
  <si>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</si>
  <si>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</si>
  <si>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</si>
  <si>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</si>
  <si>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</si>
  <si>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</si>
  <si>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</si>
  <si>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</si>
  <si>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</si>
  <si>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</si>
  <si>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</si>
  <si>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</si>
  <si>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</si>
  <si>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</si>
  <si>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</si>
  <si>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</si>
  <si>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</si>
  <si>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</si>
  <si>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</si>
  <si>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</si>
  <si>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</si>
  <si>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</si>
  <si>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</si>
  <si>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</si>
  <si>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</si>
  <si>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</si>
  <si>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</si>
  <si>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</si>
  <si>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</si>
  <si>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</si>
  <si>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</si>
  <si>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</si>
  <si>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</si>
  <si>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</si>
  <si>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</si>
  <si>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</si>
  <si>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</si>
  <si>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</si>
  <si>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</si>
  <si>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</si>
  <si>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</si>
  <si>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</si>
  <si>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</si>
  <si>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</si>
  <si>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</si>
  <si>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</si>
  <si>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</si>
  <si>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</si>
  <si>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</si>
  <si>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</si>
  <si>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</si>
  <si>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</si>
  <si>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</si>
  <si>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</si>
  <si>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</si>
  <si>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</si>
  <si>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</si>
  <si>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</si>
  <si>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</si>
  <si>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</si>
  <si>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</si>
  <si>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</si>
  <si>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</si>
  <si>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</si>
  <si>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</si>
  <si>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</si>
  <si>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</si>
  <si>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</si>
  <si>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</si>
  <si>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</si>
  <si>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</si>
  <si>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</si>
  <si>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</si>
  <si>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</si>
  <si>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</si>
  <si>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</si>
  <si>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</si>
  <si>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</si>
  <si>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</si>
  <si>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</si>
  <si>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</si>
  <si>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</si>
  <si>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</si>
  <si>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</si>
  <si>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</si>
  <si>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</si>
  <si>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</si>
  <si>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</si>
  <si>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</si>
  <si>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</si>
  <si>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</si>
  <si>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</si>
  <si>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</si>
  <si>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</si>
  <si>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</si>
  <si>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</si>
  <si>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</si>
  <si>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</si>
  <si>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</si>
  <si>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</si>
  <si>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</si>
  <si>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</si>
  <si>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</si>
  <si>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</si>
  <si>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</si>
  <si>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</si>
  <si>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</si>
  <si>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</si>
  <si>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</si>
  <si>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</si>
  <si>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</si>
  <si>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</si>
  <si>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</si>
  <si>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</si>
  <si>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</si>
  <si>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</si>
  <si>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</si>
  <si>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</si>
  <si>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</si>
  <si>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</si>
  <si>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</si>
  <si>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</si>
  <si>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</si>
  <si>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</si>
  <si>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</si>
  <si>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</si>
  <si>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</si>
  <si>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</si>
  <si>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</si>
  <si>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</si>
  <si>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</si>
  <si>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</si>
  <si>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</si>
  <si>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</si>
  <si>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</si>
  <si>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</si>
  <si>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</si>
  <si>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</si>
  <si>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</si>
  <si>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</si>
  <si>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</si>
  <si>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</si>
  <si>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</si>
  <si>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</si>
  <si>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</si>
  <si>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</si>
  <si>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</si>
  <si>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</si>
  <si>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</si>
  <si>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</si>
  <si>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</si>
  <si>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</si>
  <si>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</si>
  <si>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</si>
  <si>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</si>
  <si>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</si>
  <si>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</si>
  <si>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</si>
  <si>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</si>
  <si>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</si>
  <si>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</si>
  <si>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</si>
  <si>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</si>
  <si>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</si>
  <si>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</si>
  <si>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</si>
  <si>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</si>
  <si>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</si>
  <si>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</si>
  <si>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</si>
  <si>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</si>
  <si>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</si>
  <si>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</si>
  <si>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</si>
  <si>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</si>
  <si>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</si>
  <si>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</si>
  <si>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</si>
  <si>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</si>
  <si>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</si>
  <si>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</si>
  <si>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</si>
  <si>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</si>
  <si>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</si>
  <si>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</si>
  <si>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</si>
  <si>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</si>
  <si>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</si>
  <si>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</si>
  <si>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</si>
  <si>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</si>
  <si>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</si>
  <si>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</si>
  <si>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</si>
  <si>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</si>
  <si>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</si>
  <si>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</si>
  <si>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</si>
  <si>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</si>
  <si>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</si>
  <si>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</si>
  <si>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</si>
  <si>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</si>
  <si>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</si>
  <si>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</si>
  <si>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</si>
  <si>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</si>
  <si>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</si>
  <si>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</si>
  <si>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</si>
  <si>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</si>
  <si>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</si>
  <si>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</si>
  <si>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</si>
  <si>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</si>
  <si>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</si>
  <si>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</si>
  <si>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</si>
  <si>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</si>
  <si>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</si>
  <si>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</si>
  <si>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</si>
  <si>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</si>
  <si>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</si>
  <si>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</si>
  <si>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</si>
  <si>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</si>
  <si>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</si>
  <si>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</si>
  <si>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</si>
  <si>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</si>
  <si>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</si>
  <si>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</si>
  <si>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</si>
  <si>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</si>
  <si>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</si>
  <si>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</si>
  <si>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</si>
  <si>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</si>
  <si>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</si>
  <si>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</si>
  <si>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</si>
  <si>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</si>
  <si>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</si>
  <si>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</si>
  <si>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</si>
  <si>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</si>
  <si>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</si>
  <si>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</si>
  <si>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</si>
  <si>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</si>
  <si>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</si>
  <si>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</si>
  <si>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</si>
  <si>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</si>
  <si>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</si>
  <si>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</si>
  <si>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</si>
  <si>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</si>
  <si>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</si>
  <si>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</si>
  <si>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</si>
  <si>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</si>
  <si>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</si>
  <si>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</si>
  <si>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</si>
  <si>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</si>
  <si>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</si>
  <si>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</si>
  <si>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</si>
  <si>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</si>
  <si>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</si>
  <si>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</si>
  <si>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</si>
  <si>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</si>
  <si>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</si>
  <si>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</si>
  <si>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</si>
  <si>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</si>
  <si>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</si>
  <si>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</si>
  <si>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</si>
  <si>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</si>
  <si>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</si>
  <si>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</si>
  <si>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</si>
  <si>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</si>
  <si>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</si>
  <si>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</si>
  <si>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</si>
  <si>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</si>
  <si>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</si>
  <si>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</si>
  <si>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</si>
  <si>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</si>
  <si>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</si>
  <si>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</si>
  <si>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</si>
  <si>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</si>
  <si>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</si>
  <si>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</si>
  <si>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</si>
  <si>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</si>
  <si>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</si>
  <si>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</si>
  <si>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</si>
  <si>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</si>
  <si>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</si>
  <si>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</si>
  <si>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</si>
  <si>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</si>
  <si>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</si>
  <si>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</si>
  <si>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</si>
  <si>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</si>
  <si>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</si>
  <si>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</si>
  <si>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</si>
  <si>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</si>
  <si>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</si>
  <si>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</si>
  <si>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</si>
  <si>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</si>
  <si>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</si>
  <si>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</si>
  <si>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</si>
  <si>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</si>
  <si>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</si>
  <si>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</si>
  <si>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</si>
  <si>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</si>
  <si>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</si>
  <si>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</si>
  <si>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</si>
  <si>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</si>
  <si>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</si>
  <si>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</si>
  <si>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</si>
  <si>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</si>
  <si>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</si>
  <si>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</si>
  <si>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</si>
  <si>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</si>
  <si>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</si>
  <si>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</si>
  <si>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</si>
  <si>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</si>
  <si>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</si>
  <si>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</si>
  <si>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</si>
  <si>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</si>
  <si>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</si>
  <si>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</si>
  <si>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</si>
  <si>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</si>
  <si>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</si>
  <si>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</si>
  <si>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</si>
  <si>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</si>
  <si>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</si>
  <si>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</si>
  <si>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</si>
  <si>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</si>
  <si>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</si>
  <si>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</si>
  <si>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</si>
  <si>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</si>
  <si>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</si>
  <si>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</si>
  <si>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</si>
  <si>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</si>
  <si>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</si>
  <si>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</si>
  <si>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</si>
  <si>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</si>
  <si>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</si>
  <si>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</si>
  <si>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</si>
  <si>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</si>
  <si>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</si>
  <si>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</si>
  <si>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</si>
  <si>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</si>
  <si>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</si>
  <si>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</si>
  <si>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</si>
  <si>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</si>
  <si>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</si>
  <si>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</si>
  <si>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</si>
  <si>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</si>
  <si>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</si>
  <si>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</si>
  <si>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</si>
  <si>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</si>
  <si>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</si>
  <si>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</si>
  <si>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</si>
  <si>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</si>
  <si>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</si>
  <si>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</si>
  <si>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</si>
  <si>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</si>
  <si>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</si>
  <si>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</si>
  <si>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</si>
  <si>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</si>
  <si>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</si>
  <si>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</si>
  <si>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</si>
  <si>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</si>
  <si>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</si>
  <si>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</si>
  <si>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</si>
  <si>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</si>
  <si>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</si>
  <si>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</si>
  <si>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</si>
  <si>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</si>
  <si>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</si>
  <si>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</si>
  <si>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</si>
  <si>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</si>
  <si>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</si>
  <si>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</si>
  <si>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</si>
  <si>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</si>
  <si>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</si>
  <si>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</si>
  <si>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</si>
  <si>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</si>
  <si>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</si>
  <si>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</si>
  <si>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</si>
  <si>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</si>
  <si>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</si>
  <si>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</si>
  <si>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</si>
  <si>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</si>
  <si>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</si>
  <si>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</si>
  <si>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</si>
  <si>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</si>
  <si>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</si>
  <si>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</si>
  <si>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</si>
  <si>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</si>
  <si>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</si>
  <si>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</si>
  <si>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</si>
  <si>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</si>
  <si>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</si>
  <si>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</si>
  <si>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</si>
  <si>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</si>
  <si>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</si>
  <si>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</si>
  <si>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</si>
  <si>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</si>
  <si>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</si>
  <si>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</si>
  <si>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</si>
  <si>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</si>
  <si>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</si>
  <si>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</si>
  <si>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</si>
  <si>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</si>
  <si>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</si>
  <si>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</si>
  <si>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</si>
  <si>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</si>
  <si>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</si>
  <si>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</si>
  <si>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</si>
  <si>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</si>
  <si>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</si>
  <si>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</si>
  <si>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</si>
  <si>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</si>
  <si>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</si>
  <si>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</si>
  <si>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</si>
  <si>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</si>
  <si>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</si>
  <si>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</si>
  <si>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</si>
  <si>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</si>
  <si>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</si>
  <si>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</si>
  <si>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</si>
  <si>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</si>
  <si>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</si>
  <si>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</si>
  <si>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</si>
  <si>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</si>
  <si>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</si>
  <si>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</si>
  <si>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</si>
  <si>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</si>
  <si>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</si>
  <si>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</si>
  <si>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</si>
  <si>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</si>
  <si>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</si>
  <si>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</si>
  <si>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</si>
  <si>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</si>
  <si>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</si>
  <si>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</si>
  <si>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</si>
  <si>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</si>
  <si>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</si>
  <si>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</si>
  <si>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</si>
  <si>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</si>
  <si>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</si>
  <si>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</si>
  <si>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</si>
  <si>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</si>
  <si>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</si>
  <si>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</si>
  <si>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</si>
  <si>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</si>
  <si>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</si>
  <si>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</si>
  <si>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</si>
  <si>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</si>
  <si>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</si>
  <si>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</si>
  <si>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</si>
  <si>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</si>
  <si>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</si>
  <si>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</si>
  <si>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</si>
  <si>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</si>
  <si>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</si>
  <si>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</si>
  <si>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</si>
  <si>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</si>
  <si>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</si>
  <si>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</si>
  <si>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</si>
  <si>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</si>
  <si>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</si>
  <si>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</si>
  <si>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</si>
  <si>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</si>
  <si>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</si>
  <si>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</si>
  <si>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</si>
  <si>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</si>
  <si>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</si>
  <si>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</si>
  <si>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</si>
  <si>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</si>
  <si>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</si>
  <si>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</si>
  <si>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</si>
  <si>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</si>
  <si>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</si>
  <si>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</si>
  <si>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</si>
  <si>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</si>
  <si>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</si>
  <si>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</si>
  <si>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</si>
  <si>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</si>
  <si>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</si>
  <si>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</si>
  <si>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</si>
  <si>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</si>
  <si>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</si>
  <si>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</si>
  <si>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</si>
  <si>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</si>
  <si>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</si>
  <si>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</si>
  <si>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</si>
  <si>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</si>
  <si>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</si>
  <si>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</si>
  <si>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</si>
  <si>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</si>
  <si>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</si>
  <si>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</si>
  <si>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</si>
  <si>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</si>
  <si>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</si>
  <si>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</si>
  <si>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</si>
  <si>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</si>
  <si>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</si>
  <si>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</si>
  <si>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</si>
  <si>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</si>
  <si>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</si>
  <si>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</si>
  <si>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</si>
  <si>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</si>
  <si>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</si>
  <si>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</si>
  <si>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</si>
  <si>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</si>
  <si>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</si>
  <si>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</si>
  <si>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</si>
  <si>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</si>
  <si>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</si>
  <si>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</si>
  <si>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</si>
  <si>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</si>
  <si>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</si>
  <si>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</si>
  <si>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</si>
  <si>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</si>
  <si>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</si>
  <si>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</si>
  <si>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</si>
  <si>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</si>
  <si>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</si>
  <si>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</si>
  <si>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</si>
  <si>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</si>
  <si>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</si>
  <si>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</si>
  <si>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</si>
  <si>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</si>
  <si>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</si>
  <si>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</si>
  <si>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</si>
  <si>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</si>
  <si>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</si>
  <si>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</si>
  <si>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</si>
  <si>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</si>
  <si>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</si>
  <si>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</si>
  <si>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</si>
  <si>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</si>
  <si>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</si>
  <si>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</si>
  <si>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</si>
  <si>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</si>
  <si>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</si>
  <si>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</si>
  <si>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</si>
  <si>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</si>
  <si>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</si>
  <si>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</si>
  <si>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</si>
  <si>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</si>
  <si>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</si>
  <si>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</si>
  <si>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</si>
  <si>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</si>
  <si>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</si>
  <si>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</si>
  <si>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</si>
  <si>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</si>
  <si>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</si>
  <si>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</si>
  <si>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</si>
  <si>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</si>
  <si>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</si>
  <si>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</si>
  <si>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</si>
  <si>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</si>
  <si>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</si>
  <si>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</si>
  <si>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</si>
  <si>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</si>
  <si>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</si>
  <si>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</si>
  <si>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</si>
  <si>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</si>
  <si>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</si>
  <si>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</si>
  <si>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</si>
  <si>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</si>
  <si>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</si>
  <si>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</si>
  <si>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</si>
  <si>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</si>
  <si>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</si>
  <si>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</si>
  <si>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</si>
  <si>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</si>
  <si>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</si>
  <si>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</si>
  <si>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</si>
  <si>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</si>
  <si>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</si>
  <si>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</si>
  <si>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</si>
  <si>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</si>
  <si>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</si>
  <si>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</si>
  <si>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</si>
  <si>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</si>
  <si>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</si>
  <si>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</si>
  <si>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</si>
  <si>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</si>
  <si>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</si>
  <si>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</si>
  <si>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</si>
  <si>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</si>
  <si>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</si>
  <si>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</si>
  <si>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</si>
  <si>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</si>
  <si>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</si>
  <si>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</si>
  <si>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</si>
  <si>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</si>
  <si>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</si>
  <si>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</si>
  <si>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</si>
  <si>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</si>
  <si>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</si>
  <si>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</si>
  <si>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</si>
  <si>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</si>
  <si>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</si>
  <si>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</si>
  <si>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</si>
  <si>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</si>
  <si>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</si>
  <si>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</si>
  <si>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</si>
  <si>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</si>
  <si>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</si>
  <si>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</si>
  <si>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</si>
  <si>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</si>
  <si>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</si>
  <si>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</si>
  <si>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</si>
  <si>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</si>
  <si>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</si>
  <si>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</si>
  <si>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</si>
  <si>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</si>
  <si>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</si>
  <si>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</si>
  <si>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</si>
  <si>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</si>
  <si>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</si>
  <si>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</si>
  <si>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</si>
  <si>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</si>
  <si>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</si>
  <si>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</si>
  <si>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</si>
  <si>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</si>
  <si>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</si>
  <si>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</si>
  <si>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</si>
  <si>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</si>
  <si>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</si>
  <si>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</si>
  <si>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</si>
  <si>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</si>
  <si>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</si>
  <si>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</si>
  <si>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</si>
  <si>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</si>
  <si>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</si>
  <si>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</si>
  <si>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</si>
  <si>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</si>
  <si>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</si>
  <si>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</si>
  <si>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</si>
  <si>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</si>
  <si>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</si>
  <si>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</si>
  <si>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</si>
  <si>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</si>
  <si>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</si>
  <si>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</si>
  <si>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</si>
  <si>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</si>
  <si>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</si>
  <si>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</si>
  <si>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</si>
  <si>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</si>
  <si>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</si>
  <si>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</si>
  <si>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</si>
  <si>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</si>
  <si>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</si>
  <si>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</si>
  <si>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</si>
  <si>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</si>
  <si>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</si>
  <si>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</si>
  <si>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</si>
  <si>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</si>
  <si>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</si>
  <si>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</si>
  <si>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</si>
  <si>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</si>
  <si>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</si>
  <si>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</si>
  <si>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</si>
  <si>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</si>
  <si>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</si>
  <si>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</si>
  <si>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</si>
  <si>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</si>
  <si>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</si>
  <si>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</si>
  <si>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</si>
  <si>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</si>
  <si>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</si>
  <si>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</si>
  <si>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</si>
  <si>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</si>
  <si>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</si>
  <si>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</si>
  <si>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</si>
  <si>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</si>
  <si>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</si>
  <si>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</si>
  <si>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</si>
  <si>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</si>
  <si>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</si>
  <si>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</si>
  <si>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</si>
  <si>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</si>
  <si>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</si>
  <si>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</si>
  <si>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</si>
  <si>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</si>
  <si>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</si>
  <si>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</si>
  <si>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</si>
  <si>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</si>
  <si>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</si>
  <si>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</si>
  <si>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</si>
  <si>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</si>
  <si>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</si>
  <si>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</si>
  <si>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</si>
  <si>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</si>
  <si>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</si>
  <si>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</si>
  <si>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</si>
  <si>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</si>
  <si>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</si>
  <si>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</si>
  <si>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</si>
  <si>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</si>
  <si>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</si>
  <si>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</si>
  <si>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</si>
  <si>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</si>
  <si>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</si>
  <si>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</si>
  <si>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</si>
  <si>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</si>
  <si>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</si>
  <si>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</si>
  <si>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</si>
  <si>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</si>
  <si>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</si>
  <si>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</si>
  <si>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</si>
  <si>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</si>
  <si>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</si>
  <si>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</si>
  <si>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</si>
  <si>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</si>
  <si>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</si>
  <si>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</si>
  <si>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</si>
  <si>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</si>
  <si>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</si>
  <si>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</si>
  <si>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</si>
  <si>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</si>
  <si>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</si>
  <si>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</si>
  <si>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</si>
  <si>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</si>
  <si>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</si>
  <si>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</si>
  <si>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</si>
  <si>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</si>
  <si>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</si>
  <si>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</si>
  <si>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</si>
  <si>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</si>
  <si>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</si>
  <si>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</si>
  <si>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</si>
  <si>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</si>
  <si>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</si>
  <si>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</si>
  <si>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</si>
  <si>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</si>
  <si>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</si>
  <si>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</si>
  <si>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</si>
  <si>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</si>
  <si>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</si>
  <si>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</si>
  <si>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</si>
  <si>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</si>
  <si>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</si>
  <si>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</si>
  <si>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</si>
  <si>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</si>
  <si>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</si>
  <si>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</si>
  <si>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</si>
  <si>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</si>
  <si>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</si>
  <si>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</si>
  <si>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</si>
  <si>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</si>
  <si>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</si>
  <si>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</si>
  <si>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</si>
  <si>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</si>
  <si>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</si>
  <si>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</si>
  <si>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</si>
  <si>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</si>
  <si>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</si>
  <si>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</si>
  <si>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</si>
  <si>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</si>
  <si>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</si>
  <si>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</si>
  <si>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</si>
  <si>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</si>
  <si>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</si>
  <si>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</si>
  <si>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</si>
  <si>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</si>
  <si>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</si>
  <si>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</si>
  <si>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</si>
  <si>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</si>
  <si>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</si>
  <si>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</si>
  <si>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</si>
  <si>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</si>
  <si>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</si>
  <si>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</si>
  <si>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</si>
  <si>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</si>
  <si>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</si>
  <si>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</si>
  <si>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</si>
  <si>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</si>
  <si>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</si>
  <si>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</si>
  <si>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</si>
  <si>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</si>
  <si>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</si>
  <si>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</si>
  <si>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</si>
  <si>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</si>
  <si>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</si>
  <si>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</si>
  <si>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</si>
  <si>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</si>
  <si>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</si>
  <si>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</si>
  <si>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</si>
  <si>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</si>
  <si>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</si>
  <si>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</si>
  <si>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</si>
  <si>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</si>
  <si>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</si>
  <si>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</si>
  <si>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</si>
  <si>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</si>
  <si>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</si>
  <si>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</si>
  <si>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</si>
  <si>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</si>
  <si>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</si>
  <si>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</si>
  <si>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</si>
  <si>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</si>
  <si>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</si>
  <si>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</si>
  <si>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</si>
  <si>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</si>
  <si>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</si>
  <si>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</si>
  <si>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</si>
  <si>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</si>
  <si>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</si>
  <si>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</si>
  <si>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</si>
  <si>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</si>
  <si>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</si>
  <si>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</si>
  <si>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</si>
  <si>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</si>
  <si>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</si>
  <si>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</si>
  <si>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</si>
  <si>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</si>
  <si>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</si>
  <si>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</si>
  <si>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</si>
  <si>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</si>
  <si>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</si>
  <si>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</si>
  <si>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</si>
  <si>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</si>
  <si>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</si>
  <si>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</si>
  <si>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</si>
  <si>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</si>
  <si>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</si>
  <si>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</si>
  <si>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</si>
  <si>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</si>
  <si>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</si>
  <si>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</si>
  <si>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</si>
  <si>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</si>
  <si>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</si>
  <si>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</si>
  <si>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</si>
  <si>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</si>
  <si>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</si>
  <si>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</si>
  <si>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</si>
  <si>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</si>
  <si>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</si>
  <si>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</si>
  <si>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</si>
  <si>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</si>
  <si>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</si>
  <si>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</si>
  <si>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</si>
  <si>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</si>
  <si>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</si>
  <si>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</si>
  <si>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</si>
  <si>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</si>
  <si>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</si>
  <si>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</si>
  <si>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</si>
  <si>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</si>
  <si>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</si>
  <si>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</si>
  <si>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</si>
  <si>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</si>
  <si>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</si>
  <si>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</si>
  <si>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</si>
  <si>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</si>
  <si>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</si>
  <si>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</si>
  <si>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</si>
  <si>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</si>
  <si>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</si>
  <si>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</si>
  <si>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</si>
  <si>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</si>
  <si>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</si>
  <si>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</si>
  <si>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</si>
  <si>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</si>
  <si>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</si>
  <si>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</si>
  <si>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</si>
  <si>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</si>
  <si>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</si>
  <si>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</si>
  <si>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</si>
  <si>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</si>
  <si>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</si>
  <si>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</si>
  <si>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</si>
  <si>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</si>
  <si>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</si>
  <si>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</si>
  <si>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</si>
  <si>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</si>
  <si>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</si>
  <si>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</si>
  <si>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</si>
  <si>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</si>
  <si>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</si>
  <si>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</si>
  <si>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</si>
  <si>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</si>
  <si>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</si>
  <si>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</si>
  <si>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</si>
  <si>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</si>
  <si>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</si>
  <si>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</si>
  <si>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</si>
  <si>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</si>
  <si>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</si>
  <si>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</si>
  <si>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</si>
  <si>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</si>
  <si>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</si>
  <si>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</si>
  <si>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</si>
  <si>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</si>
  <si>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</si>
  <si>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</si>
  <si>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</si>
  <si>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</si>
  <si>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</si>
  <si>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</si>
  <si>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</si>
  <si>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</si>
  <si>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</si>
  <si>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</si>
  <si>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</si>
  <si>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</si>
  <si>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</si>
  <si>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</si>
  <si>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</si>
  <si>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</si>
  <si>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</si>
  <si>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</si>
  <si>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</si>
  <si>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</si>
  <si>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</si>
  <si>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</si>
  <si>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</si>
  <si>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</si>
  <si>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</si>
  <si>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</si>
  <si>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</si>
  <si>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</si>
  <si>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</si>
  <si>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</si>
  <si>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</si>
  <si>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</si>
  <si>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</si>
  <si>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</si>
  <si>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</si>
  <si>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</si>
  <si>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</si>
  <si>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</si>
  <si>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</si>
  <si>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</si>
  <si>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</si>
  <si>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</si>
  <si>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</si>
  <si>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</si>
  <si>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</si>
  <si>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</si>
  <si>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</si>
  <si>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</si>
  <si>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</si>
  <si>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</si>
  <si>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</si>
  <si>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</si>
  <si>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</si>
  <si>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</si>
  <si>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</si>
  <si>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</si>
  <si>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</si>
  <si>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</si>
  <si>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</si>
  <si>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</si>
  <si>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</si>
  <si>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</si>
  <si>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</si>
  <si>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</si>
  <si>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</si>
  <si>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</si>
  <si>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</si>
  <si>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</si>
  <si>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</si>
  <si>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</si>
  <si>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</si>
  <si>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</si>
  <si>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</si>
  <si>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</si>
  <si>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</si>
  <si>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</si>
  <si>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</si>
  <si>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</si>
  <si>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</si>
  <si>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</si>
  <si>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</si>
  <si>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</si>
  <si>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</si>
  <si>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</si>
  <si>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</si>
  <si>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</si>
  <si>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</si>
  <si>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</si>
  <si>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</si>
  <si>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</si>
  <si>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</si>
  <si>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</si>
  <si>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</si>
  <si>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</si>
  <si>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</si>
  <si>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</si>
  <si>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</si>
  <si>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</si>
  <si>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</si>
  <si>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</si>
  <si>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</si>
  <si>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</si>
  <si>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</si>
  <si>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</si>
  <si>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</si>
  <si>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</si>
  <si>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</si>
  <si>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</si>
  <si>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</si>
  <si>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</si>
  <si>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</si>
  <si>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</si>
  <si>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</si>
  <si>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</si>
  <si>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</si>
  <si>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</si>
  <si>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</si>
  <si>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</si>
  <si>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</si>
  <si>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</si>
  <si>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</si>
  <si>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</si>
  <si>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</si>
  <si>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</si>
  <si>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</si>
  <si>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</si>
  <si>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</si>
  <si>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</si>
  <si>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</si>
  <si>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</si>
  <si>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</si>
  <si>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</si>
  <si>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</si>
  <si>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</si>
  <si>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</si>
  <si>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</si>
  <si>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</si>
  <si>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</si>
  <si>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</si>
  <si>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</si>
  <si>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</si>
  <si>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</si>
  <si>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</si>
  <si>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</si>
  <si>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</si>
  <si>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</si>
  <si>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</si>
  <si>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</si>
  <si>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</si>
  <si>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</si>
  <si>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</si>
  <si>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</si>
  <si>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</si>
  <si>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</si>
  <si>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</si>
  <si>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</si>
  <si>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</si>
  <si>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</si>
  <si>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</si>
  <si>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</si>
  <si>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</si>
  <si>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</si>
  <si>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</si>
  <si>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</si>
  <si>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</si>
  <si>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</si>
  <si>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</si>
  <si>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</si>
  <si>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</si>
  <si>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</si>
  <si>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</si>
  <si>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</si>
  <si>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</si>
  <si>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</si>
  <si>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</si>
  <si>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</si>
  <si>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</si>
  <si>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</si>
  <si>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</si>
  <si>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</si>
  <si>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</si>
  <si>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</si>
  <si>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</si>
  <si>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</si>
  <si>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</si>
  <si>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</si>
  <si>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</si>
  <si>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</si>
  <si>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</si>
  <si>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</si>
  <si>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</si>
  <si>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</si>
  <si>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</si>
  <si>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</si>
  <si>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</si>
  <si>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</si>
  <si>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</si>
  <si>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</si>
  <si>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</si>
  <si>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</si>
  <si>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</si>
  <si>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</si>
  <si>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</si>
  <si>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</si>
  <si>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</si>
  <si>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</si>
  <si>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</si>
  <si>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</si>
  <si>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</si>
  <si>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</si>
  <si>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</si>
  <si>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</si>
  <si>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</si>
  <si>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</si>
  <si>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</si>
  <si>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</si>
  <si>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</si>
  <si>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</si>
  <si>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</si>
  <si>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</si>
  <si>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</si>
  <si>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</si>
  <si>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</si>
  <si>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</si>
  <si>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</si>
  <si>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</si>
  <si>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</si>
  <si>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</si>
  <si>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</si>
  <si>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</si>
  <si>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</si>
  <si>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</si>
  <si>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</si>
  <si>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</si>
  <si>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</si>
  <si>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</si>
  <si>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</si>
  <si>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</si>
  <si>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</si>
  <si>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</si>
  <si>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</si>
  <si>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</si>
  <si>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</si>
  <si>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</si>
  <si>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</si>
  <si>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</si>
  <si>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</si>
  <si>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</si>
  <si>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</si>
  <si>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</si>
  <si>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</si>
  <si>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</si>
  <si>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</si>
  <si>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</si>
  <si>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</si>
  <si>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</si>
  <si>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</si>
  <si>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</si>
  <si>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</si>
  <si>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</si>
  <si>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</si>
  <si>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</si>
  <si>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</si>
  <si>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</si>
  <si>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</si>
  <si>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</si>
  <si>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</si>
  <si>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</si>
  <si>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</si>
  <si>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</si>
  <si>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</si>
  <si>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</si>
  <si>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</si>
  <si>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</si>
  <si>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</si>
  <si>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</si>
  <si>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</si>
  <si>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</si>
  <si>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</si>
  <si>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</si>
  <si>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</si>
  <si>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</si>
  <si>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</si>
  <si>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</si>
  <si>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</si>
  <si>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</si>
  <si>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</si>
  <si>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</si>
  <si>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</si>
  <si>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</si>
  <si>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</si>
  <si>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</si>
  <si>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</si>
  <si>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</si>
  <si>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</si>
  <si>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</si>
  <si>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</si>
  <si>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</si>
  <si>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</si>
  <si>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</si>
  <si>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</si>
  <si>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</si>
  <si>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</si>
  <si>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</si>
  <si>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</si>
  <si>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</si>
  <si>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</si>
  <si>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</si>
  <si>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</si>
  <si>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</si>
  <si>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</si>
  <si>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</si>
  <si>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</si>
  <si>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</si>
  <si>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</si>
  <si>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</si>
  <si>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</si>
  <si>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</si>
  <si>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</si>
  <si>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</si>
  <si>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</si>
  <si>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</si>
  <si>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</si>
  <si>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</si>
  <si>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</si>
  <si>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</si>
  <si>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</si>
  <si>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</si>
  <si>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</si>
  <si>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</si>
  <si>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</si>
  <si>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</si>
  <si>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</si>
  <si>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</si>
  <si>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</si>
  <si>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</si>
  <si>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</si>
  <si>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</si>
  <si>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</si>
  <si>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</si>
  <si>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</si>
  <si>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</si>
  <si>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</si>
  <si>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</si>
  <si>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</si>
  <si>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</si>
  <si>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</si>
  <si>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</si>
  <si>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</si>
  <si>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</si>
  <si>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</si>
  <si>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</si>
  <si>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</si>
  <si>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</si>
  <si>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</si>
  <si>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</si>
  <si>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</si>
  <si>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</si>
  <si>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</si>
  <si>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</si>
  <si>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</si>
  <si>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</si>
  <si>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</si>
  <si>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</si>
  <si>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</si>
  <si>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</si>
  <si>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</si>
  <si>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</si>
  <si>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</si>
  <si>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</si>
  <si>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</si>
  <si>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</si>
  <si>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</si>
  <si>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</si>
  <si>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</si>
  <si>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</si>
  <si>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</si>
  <si>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</si>
  <si>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</si>
  <si>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</si>
  <si>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</si>
  <si>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</si>
  <si>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</si>
  <si>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</si>
  <si>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</si>
  <si>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</si>
  <si>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</si>
  <si>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</si>
  <si>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</si>
  <si>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</si>
  <si>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</si>
  <si>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</si>
  <si>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</si>
  <si>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</si>
  <si>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</si>
  <si>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</si>
  <si>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</si>
  <si>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</si>
  <si>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</si>
  <si>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</si>
  <si>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</si>
  <si>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</si>
  <si>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</si>
  <si>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</si>
  <si>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</si>
  <si>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</si>
  <si>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</si>
  <si>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</si>
  <si>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</si>
  <si>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</si>
  <si>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</si>
  <si>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</si>
  <si>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</si>
  <si>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</si>
  <si>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</si>
  <si>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</si>
  <si>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</si>
  <si>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</si>
  <si>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</si>
  <si>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</si>
  <si>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</si>
  <si>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</si>
  <si>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</si>
  <si>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</si>
  <si>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</si>
  <si>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</si>
  <si>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</si>
  <si>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</si>
  <si>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</si>
  <si>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</si>
  <si>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</si>
  <si>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</si>
  <si>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</si>
  <si>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</si>
  <si>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</si>
  <si>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</si>
  <si>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</si>
  <si>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</si>
  <si>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</si>
  <si>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</si>
  <si>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</si>
  <si>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</si>
  <si>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</si>
  <si>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</si>
  <si>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</si>
  <si>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</si>
  <si>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</si>
  <si>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</si>
  <si>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</si>
  <si>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</si>
  <si>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</si>
  <si>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</si>
  <si>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</si>
  <si>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</si>
  <si>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</si>
  <si>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</si>
  <si>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</si>
  <si>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</si>
  <si>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</si>
  <si>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</si>
  <si>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</si>
  <si>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</si>
  <si>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</si>
  <si>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</si>
  <si>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</si>
  <si>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</si>
  <si>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</si>
  <si>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</si>
  <si>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</si>
  <si>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</si>
  <si>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</si>
  <si>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</si>
  <si>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</si>
  <si>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</si>
  <si>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</si>
  <si>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</si>
  <si>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</si>
  <si>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</si>
  <si>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</si>
  <si>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</si>
  <si>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</si>
  <si>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</si>
  <si>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</si>
  <si>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</si>
  <si>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</si>
  <si>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</si>
  <si>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</si>
  <si>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</si>
  <si>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</si>
  <si>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</si>
  <si>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</si>
  <si>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</si>
  <si>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</si>
  <si>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</si>
  <si>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</si>
  <si>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</si>
  <si>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</si>
  <si>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</si>
  <si>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</si>
  <si>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</si>
  <si>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</si>
  <si>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</si>
  <si>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</si>
  <si>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</si>
  <si>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</si>
  <si>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</si>
  <si>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</si>
  <si>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</si>
  <si>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</si>
  <si>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</si>
  <si>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</si>
  <si>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</si>
  <si>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</si>
  <si>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</si>
  <si>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</si>
  <si>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</si>
  <si>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</si>
  <si>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</si>
  <si>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</si>
  <si>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</si>
  <si>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</si>
  <si>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</si>
  <si>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</si>
  <si>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</si>
  <si>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</si>
  <si>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</si>
  <si>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</si>
  <si>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</si>
  <si>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</si>
  <si>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</si>
  <si>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</si>
  <si>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</si>
  <si>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</si>
  <si>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</si>
  <si>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</si>
  <si>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</si>
  <si>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</si>
  <si>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</si>
  <si>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</si>
  <si>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</si>
  <si>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</si>
  <si>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</si>
  <si>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</si>
  <si>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</si>
  <si>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</si>
  <si>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</si>
  <si>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</si>
  <si>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</si>
  <si>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</si>
  <si>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</si>
  <si>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</si>
  <si>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</si>
  <si>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</si>
  <si>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</si>
  <si>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</si>
  <si>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</si>
  <si>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</si>
  <si>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</si>
  <si>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</si>
  <si>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</si>
  <si>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</si>
  <si>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</si>
  <si>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</si>
  <si>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</si>
  <si>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</si>
  <si>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</si>
  <si>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</si>
  <si>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</si>
  <si>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</si>
  <si>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</si>
  <si>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</si>
  <si>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</si>
  <si>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</si>
  <si>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</si>
  <si>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</si>
  <si>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</si>
  <si>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</si>
  <si>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</si>
  <si>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</si>
  <si>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</si>
  <si>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</si>
  <si>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</si>
  <si>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</si>
  <si>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</si>
  <si>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</si>
  <si>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</si>
  <si>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</si>
  <si>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</si>
  <si>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</si>
  <si>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</si>
  <si>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</si>
  <si>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</si>
  <si>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</si>
  <si>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</si>
  <si>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</si>
  <si>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</si>
  <si>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</si>
  <si>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</si>
  <si>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</si>
  <si>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</si>
  <si>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</si>
  <si>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</si>
  <si>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</si>
  <si>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</si>
  <si>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</si>
  <si>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</si>
  <si>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</si>
  <si>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</si>
  <si>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</si>
  <si>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</si>
  <si>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</si>
  <si>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</si>
  <si>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</si>
  <si>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</si>
  <si>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</si>
  <si>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</si>
  <si>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</si>
  <si>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</si>
  <si>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</si>
  <si>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</si>
  <si>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</si>
  <si>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</si>
  <si>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</si>
  <si>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</si>
  <si>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</si>
  <si>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</si>
  <si>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</si>
  <si>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</si>
  <si>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</si>
  <si>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</si>
  <si>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</si>
  <si>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</si>
  <si>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</si>
  <si>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</si>
  <si>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</si>
  <si>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</si>
  <si>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</si>
  <si>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</si>
  <si>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</si>
  <si>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</si>
  <si>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</si>
  <si>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</si>
  <si>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</si>
  <si>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</si>
  <si>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</si>
  <si>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</si>
  <si>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</si>
  <si>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</si>
  <si>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</si>
  <si>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</si>
  <si>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</si>
  <si>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</si>
  <si>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</si>
  <si>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</si>
  <si>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</si>
  <si>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</si>
  <si>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</si>
  <si>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</si>
  <si>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</si>
  <si>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</si>
  <si>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</si>
  <si>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</si>
  <si>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</si>
  <si>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</si>
  <si>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</si>
  <si>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</si>
  <si>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</si>
  <si>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</si>
  <si>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</si>
  <si>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</si>
  <si>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</si>
  <si>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</si>
  <si>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</si>
  <si>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</si>
  <si>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</si>
  <si>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</si>
  <si>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</si>
  <si>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</si>
  <si>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</si>
  <si>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</si>
  <si>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</si>
  <si>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</si>
  <si>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</si>
  <si>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</si>
  <si>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</si>
  <si>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</si>
  <si>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</si>
  <si>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</si>
  <si>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</si>
  <si>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</si>
  <si>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</si>
  <si>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</si>
  <si>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</si>
  <si>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</si>
  <si>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</si>
  <si>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</si>
  <si>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</si>
  <si>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</si>
  <si>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</si>
  <si>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</si>
  <si>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</si>
  <si>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</si>
  <si>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</si>
  <si>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</si>
  <si>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</si>
  <si>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</si>
  <si>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</si>
  <si>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</si>
  <si>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</si>
  <si>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</si>
  <si>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</si>
  <si>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</si>
  <si>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</si>
  <si>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</si>
  <si>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</si>
  <si>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</si>
  <si>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</si>
  <si>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</si>
  <si>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</si>
  <si>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</si>
  <si>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</si>
  <si>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</si>
  <si>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</si>
  <si>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</si>
  <si>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</si>
  <si>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</si>
  <si>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</si>
  <si>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</si>
  <si>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</si>
  <si>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</si>
  <si>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</si>
  <si>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</si>
  <si>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</si>
  <si>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</si>
  <si>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</si>
  <si>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</si>
  <si>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</si>
  <si>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</si>
  <si>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</si>
  <si>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</si>
  <si>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</si>
  <si>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</si>
  <si>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</si>
  <si>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</si>
  <si>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</si>
  <si>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</si>
  <si>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</si>
  <si>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</si>
  <si>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</si>
  <si>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</si>
  <si>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</si>
  <si>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</si>
  <si>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</si>
  <si>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</si>
  <si>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</si>
  <si>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</si>
  <si>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</si>
  <si>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</si>
  <si>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</si>
  <si>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</si>
  <si>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</si>
  <si>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</si>
  <si>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</si>
  <si>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</si>
  <si>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</si>
  <si>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</si>
  <si>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</si>
  <si>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</si>
  <si>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</si>
  <si>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</si>
  <si>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</si>
  <si>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</si>
  <si>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</si>
  <si>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</si>
  <si>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</si>
  <si>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</si>
  <si>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</si>
  <si>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</si>
  <si>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</si>
  <si>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</si>
  <si>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</si>
  <si>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</si>
  <si>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</si>
  <si>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</si>
  <si>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</si>
  <si>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</si>
  <si>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</si>
  <si>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</si>
  <si>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</si>
  <si>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</si>
  <si>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</si>
  <si>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</si>
  <si>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</si>
  <si>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</si>
  <si>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</si>
  <si>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</si>
  <si>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</si>
  <si>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</si>
  <si>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</si>
  <si>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</si>
  <si>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</si>
  <si>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</si>
  <si>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</si>
  <si>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</si>
  <si>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</si>
  <si>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</si>
  <si>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</si>
  <si>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</si>
  <si>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</si>
  <si>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</si>
  <si>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</si>
  <si>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</si>
  <si>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</si>
  <si>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</si>
  <si>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</si>
  <si>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</si>
  <si>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</si>
  <si>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</si>
  <si>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</si>
  <si>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</si>
  <si>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</si>
  <si>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</si>
  <si>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</si>
  <si>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</si>
  <si>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</si>
  <si>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</si>
  <si>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</si>
  <si>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</si>
  <si>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</si>
  <si>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</si>
  <si>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</si>
  <si>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</si>
  <si>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</si>
  <si>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</si>
  <si>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</si>
  <si>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</si>
  <si>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</si>
  <si>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</si>
  <si>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</si>
  <si>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</si>
  <si>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</si>
  <si>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</si>
  <si>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</si>
  <si>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</si>
  <si>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</si>
  <si>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</si>
  <si>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</si>
  <si>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</si>
  <si>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</si>
  <si>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</si>
  <si>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</si>
  <si>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</si>
  <si>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</si>
  <si>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</si>
  <si>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</si>
  <si>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</si>
  <si>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</si>
  <si>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</si>
  <si>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</si>
  <si>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</si>
  <si>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</si>
  <si>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</si>
  <si>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</si>
  <si>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</si>
  <si>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</si>
  <si>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</si>
  <si>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</si>
  <si>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</si>
  <si>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</si>
  <si>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</si>
  <si>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</si>
  <si>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</si>
  <si>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</si>
  <si>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</si>
  <si>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</si>
  <si>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</si>
  <si>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</si>
  <si>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</si>
  <si>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</si>
  <si>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</si>
  <si>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</si>
  <si>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</si>
  <si>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</si>
  <si>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</si>
  <si>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</si>
  <si>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</si>
  <si>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</si>
  <si>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</si>
  <si>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</si>
  <si>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</si>
  <si>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</si>
  <si>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</si>
  <si>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</si>
  <si>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</si>
  <si>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</si>
  <si>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</si>
  <si>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</si>
  <si>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</si>
  <si>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</si>
  <si>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</si>
  <si>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</si>
  <si>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</si>
  <si>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</si>
  <si>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</si>
  <si>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</si>
  <si>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</si>
  <si>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</si>
  <si>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</si>
  <si>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</si>
  <si>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</si>
  <si>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</si>
  <si>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</si>
  <si>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</si>
  <si>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</si>
  <si>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</si>
  <si>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</si>
  <si>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</si>
  <si>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</si>
  <si>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</si>
  <si>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</si>
  <si>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</si>
  <si>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</si>
  <si>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</si>
  <si>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</si>
  <si>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</si>
  <si>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</si>
  <si>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</si>
  <si>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</si>
  <si>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</si>
  <si>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</si>
  <si>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</si>
  <si>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</si>
  <si>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</si>
  <si>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</si>
  <si>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</si>
  <si>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</si>
  <si>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</si>
  <si>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</si>
  <si>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</si>
  <si>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</si>
  <si>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</si>
  <si>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</si>
  <si>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</si>
  <si>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</si>
  <si>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</si>
  <si>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</si>
  <si>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</si>
  <si>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</si>
  <si>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</si>
  <si>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</si>
  <si>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</si>
  <si>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</si>
  <si>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</si>
  <si>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</si>
  <si>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</si>
  <si>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</si>
  <si>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</si>
  <si>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</si>
  <si>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</si>
  <si>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</si>
  <si>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</si>
  <si>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</si>
  <si>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</si>
  <si>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</si>
  <si>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</si>
  <si>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</si>
  <si>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</si>
  <si>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</si>
  <si>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</si>
  <si>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</si>
  <si>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</si>
  <si>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</si>
  <si>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</si>
  <si>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</si>
  <si>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</si>
  <si>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</si>
  <si>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</si>
  <si>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</si>
  <si>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</si>
  <si>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</si>
  <si>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</si>
  <si>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</si>
  <si>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</si>
  <si>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</si>
  <si>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</si>
  <si>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</si>
  <si>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</si>
  <si>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</si>
  <si>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</si>
  <si>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</si>
  <si>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</si>
  <si>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</si>
  <si>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</si>
  <si>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</si>
  <si>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</si>
  <si>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</si>
  <si>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</si>
  <si>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</si>
  <si>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</si>
  <si>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</si>
  <si>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</si>
  <si>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</si>
  <si>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</si>
  <si>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</si>
  <si>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</si>
  <si>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</si>
  <si>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</si>
  <si>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</si>
  <si>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</si>
  <si>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</si>
  <si>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</si>
  <si>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</si>
  <si>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</si>
  <si>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</si>
  <si>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</si>
  <si>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</si>
  <si>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</si>
  <si>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</si>
  <si>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</si>
  <si>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</si>
  <si>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</si>
  <si>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</si>
  <si>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</si>
  <si>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</si>
  <si>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</si>
  <si>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</si>
  <si>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</si>
  <si>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</si>
  <si>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</si>
  <si>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</si>
  <si>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</si>
  <si>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</si>
  <si>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</si>
  <si>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</si>
  <si>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</si>
  <si>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</si>
  <si>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</si>
  <si>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</si>
  <si>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</si>
  <si>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</si>
  <si>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</si>
  <si>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</si>
  <si>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</si>
  <si>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</si>
  <si>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</si>
  <si>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</si>
  <si>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</si>
  <si>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</si>
  <si>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</si>
  <si>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</si>
  <si>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</si>
  <si>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</si>
  <si>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</si>
  <si>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</si>
  <si>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</si>
  <si>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</si>
  <si>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</si>
  <si>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</si>
  <si>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</si>
  <si>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</si>
  <si>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</si>
  <si>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</si>
  <si>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</si>
  <si>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</si>
  <si>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</si>
  <si>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</si>
  <si>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</si>
  <si>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</si>
  <si>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</si>
  <si>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</si>
  <si>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</si>
  <si>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</si>
  <si>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</si>
  <si>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</si>
  <si>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</si>
  <si>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</si>
  <si>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</si>
  <si>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</si>
  <si>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</si>
  <si>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</si>
  <si>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</si>
  <si>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</si>
  <si>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</si>
  <si>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</si>
  <si>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</si>
  <si>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</si>
  <si>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</si>
  <si>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</si>
  <si>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</si>
  <si>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</si>
  <si>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</si>
  <si>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</si>
  <si>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</si>
  <si>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</si>
  <si>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</si>
  <si>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</si>
  <si>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</si>
  <si>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</si>
  <si>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</si>
  <si>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</si>
  <si>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</si>
  <si>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</si>
  <si>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</si>
  <si>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</si>
  <si>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</si>
  <si>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</si>
  <si>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</si>
  <si>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</si>
  <si>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</si>
  <si>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</si>
  <si>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</si>
  <si>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</si>
  <si>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</si>
  <si>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</si>
  <si>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</si>
  <si>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</si>
  <si>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</si>
  <si>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</si>
  <si>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</si>
  <si>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</si>
  <si>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</si>
  <si>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</si>
  <si>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</si>
  <si>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</si>
  <si>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</si>
  <si>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</si>
  <si>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</si>
  <si>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</si>
  <si>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</si>
  <si>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</si>
  <si>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</si>
  <si>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</si>
  <si>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</si>
  <si>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</si>
  <si>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</si>
  <si>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</si>
  <si>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</si>
  <si>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</si>
  <si>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</si>
  <si>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</si>
  <si>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</si>
  <si>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</si>
  <si>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</si>
  <si>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</si>
  <si>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</si>
  <si>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</si>
  <si>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</si>
  <si>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</si>
  <si>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</si>
  <si>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</si>
  <si>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</si>
  <si>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</si>
  <si>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</si>
  <si>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</si>
  <si>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</si>
  <si>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</si>
  <si>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</si>
  <si>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</si>
  <si>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</si>
  <si>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</si>
  <si>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</si>
  <si>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</si>
  <si>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</si>
  <si>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</si>
  <si>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</si>
  <si>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</si>
  <si>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</si>
  <si>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</si>
  <si>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</si>
  <si>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</si>
  <si>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</si>
  <si>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</si>
  <si>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</si>
  <si>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</si>
  <si>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</si>
  <si>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</si>
  <si>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</si>
  <si>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</si>
  <si>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</si>
  <si>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</si>
  <si>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</si>
  <si>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</si>
  <si>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</si>
  <si>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</si>
  <si>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</si>
  <si>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</si>
  <si>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</si>
  <si>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</si>
  <si>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</si>
  <si>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</si>
  <si>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</si>
  <si>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</si>
  <si>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</si>
  <si>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</si>
  <si>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</si>
  <si>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</si>
  <si>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</si>
  <si>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</si>
  <si>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</si>
  <si>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</si>
  <si>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</si>
  <si>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</si>
  <si>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</si>
  <si>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</si>
  <si>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</si>
  <si>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</si>
  <si>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</si>
  <si>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</si>
  <si>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</si>
  <si>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</si>
  <si>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</si>
  <si>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</si>
  <si>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</si>
  <si>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</si>
  <si>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</si>
  <si>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</si>
  <si>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</si>
  <si>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</si>
  <si>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</si>
  <si>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</si>
  <si>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</si>
  <si>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</si>
  <si>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</si>
  <si>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</si>
  <si>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</si>
  <si>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</si>
  <si>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</si>
  <si>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</si>
  <si>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</si>
  <si>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</si>
  <si>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</si>
  <si>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</si>
  <si>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</si>
  <si>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</si>
  <si>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</si>
  <si>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</si>
  <si>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</si>
  <si>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</si>
  <si>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</si>
  <si>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</si>
  <si>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</si>
  <si>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</si>
  <si>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</si>
  <si>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</si>
  <si>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</si>
  <si>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</si>
  <si>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</si>
  <si>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</si>
  <si>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</si>
  <si>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</si>
  <si>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</si>
  <si>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</si>
  <si>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</si>
  <si>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</si>
  <si>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</si>
  <si>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</si>
  <si>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</si>
  <si>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</si>
  <si>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</si>
  <si>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</si>
  <si>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</si>
  <si>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</si>
  <si>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</si>
  <si>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</si>
  <si>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</si>
  <si>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</si>
  <si>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</si>
  <si>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</si>
  <si>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</si>
  <si>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</si>
  <si>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</si>
  <si>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</si>
  <si>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</si>
  <si>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</si>
  <si>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</si>
  <si>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</si>
  <si>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</si>
  <si>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</si>
  <si>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</si>
  <si>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</si>
  <si>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</si>
  <si>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</si>
  <si>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</si>
  <si>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</si>
  <si>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</si>
  <si>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</si>
  <si>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</si>
  <si>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</si>
  <si>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</si>
  <si>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</si>
  <si>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</si>
  <si>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</si>
  <si>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</si>
  <si>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</si>
  <si>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</si>
  <si>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</si>
  <si>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</si>
  <si>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</si>
  <si>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</si>
  <si>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</si>
  <si>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</si>
  <si>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</si>
  <si>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</si>
  <si>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</si>
  <si>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</si>
  <si>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</si>
  <si>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</si>
  <si>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</si>
  <si>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</si>
  <si>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</si>
  <si>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</si>
  <si>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</si>
  <si>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</si>
  <si>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</si>
  <si>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</si>
  <si>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</si>
  <si>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</si>
  <si>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</si>
  <si>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</si>
  <si>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</si>
  <si>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</si>
  <si>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</si>
  <si>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</si>
  <si>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</si>
  <si>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</si>
  <si>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</si>
  <si>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</si>
  <si>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</si>
  <si>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</si>
  <si>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</si>
  <si>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</si>
  <si>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</si>
  <si>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</si>
  <si>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</si>
  <si>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</si>
  <si>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</si>
  <si>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</si>
  <si>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</si>
  <si>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</si>
  <si>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</si>
  <si>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</si>
  <si>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</si>
  <si>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</si>
  <si>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</si>
  <si>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</si>
  <si>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</si>
  <si>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</si>
  <si>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</si>
  <si>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</si>
  <si>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</si>
  <si>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</si>
  <si>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</si>
  <si>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</si>
  <si>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</si>
  <si>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</si>
  <si>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</si>
  <si>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</si>
  <si>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</si>
  <si>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</si>
  <si>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</si>
  <si>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</si>
  <si>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</si>
  <si>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</si>
  <si>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</si>
  <si>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</si>
  <si>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</si>
  <si>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</si>
  <si>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</si>
  <si>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</si>
  <si>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</si>
  <si>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</si>
  <si>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</si>
  <si>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</si>
  <si>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</si>
  <si>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</si>
  <si>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</si>
  <si>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</si>
  <si>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</si>
  <si>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</si>
  <si>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</si>
  <si>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</si>
  <si>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</si>
  <si>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</si>
  <si>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</si>
  <si>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</si>
  <si>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</si>
  <si>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</si>
  <si>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</si>
  <si>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</si>
  <si>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</si>
  <si>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</si>
  <si>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</si>
  <si>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</si>
  <si>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</si>
  <si>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</si>
  <si>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</si>
  <si>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</si>
  <si>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</si>
  <si>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</si>
  <si>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</si>
  <si>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</si>
  <si>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</si>
  <si>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</si>
  <si>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</si>
  <si>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</si>
  <si>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</si>
  <si>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</si>
  <si>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</si>
  <si>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</si>
  <si>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</si>
  <si>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</si>
  <si>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</si>
  <si>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</si>
  <si>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</si>
  <si>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</si>
  <si>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</si>
  <si>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</si>
  <si>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</si>
  <si>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</si>
  <si>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</si>
  <si>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</si>
  <si>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</si>
  <si>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</si>
  <si>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</si>
  <si>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</si>
  <si>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</si>
  <si>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</si>
  <si>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</si>
  <si>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</si>
  <si>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</si>
  <si>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</si>
  <si>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</si>
  <si>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</si>
  <si>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</si>
  <si>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</si>
  <si>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</si>
  <si>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</si>
  <si>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</si>
  <si>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</si>
  <si>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</si>
  <si>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</si>
  <si>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</si>
  <si>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</si>
  <si>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</si>
  <si>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</si>
  <si>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</si>
  <si>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</si>
  <si>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</si>
  <si>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</si>
  <si>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</si>
  <si>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</si>
  <si>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</si>
  <si>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</si>
  <si>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</si>
  <si>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</si>
  <si>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</si>
  <si>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</si>
  <si>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</si>
  <si>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</si>
  <si>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</si>
  <si>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</si>
  <si>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</si>
  <si>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</si>
  <si>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</si>
  <si>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</si>
  <si>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</si>
  <si>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</si>
  <si>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</si>
  <si>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</si>
  <si>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</si>
  <si>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</si>
  <si>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</si>
  <si>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</si>
  <si>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</si>
  <si>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</si>
  <si>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</si>
  <si>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</si>
  <si>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</si>
  <si>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</si>
  <si>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</si>
  <si>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</si>
  <si>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</si>
  <si>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</si>
  <si>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</si>
  <si>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</si>
  <si>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</si>
  <si>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</si>
  <si>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</si>
  <si>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</si>
  <si>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</si>
  <si>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</si>
  <si>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</si>
  <si>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</si>
  <si>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</si>
  <si>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</si>
  <si>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</si>
  <si>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</si>
  <si>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</si>
  <si>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</si>
  <si>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</si>
  <si>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</si>
  <si>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</si>
  <si>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</si>
  <si>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</si>
  <si>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</si>
  <si>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</si>
  <si>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</si>
  <si>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</si>
  <si>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</si>
  <si>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</si>
  <si>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</si>
  <si>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</si>
  <si>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</si>
  <si>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</si>
  <si>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</si>
  <si>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</si>
  <si>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</si>
  <si>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</si>
  <si>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</si>
  <si>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</si>
  <si>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</si>
  <si>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</si>
  <si>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</si>
  <si>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</si>
  <si>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</si>
  <si>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</si>
  <si>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</si>
  <si>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</si>
  <si>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</si>
  <si>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</si>
  <si>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</si>
  <si>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</si>
  <si>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</si>
  <si>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</si>
  <si>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</si>
  <si>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</si>
  <si>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</si>
  <si>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</si>
  <si>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</si>
  <si>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</si>
  <si>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</si>
  <si>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</si>
  <si>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</si>
  <si>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</si>
  <si>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</si>
  <si>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</si>
  <si>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</si>
  <si>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</si>
  <si>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</si>
  <si>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</si>
  <si>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</si>
  <si>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</si>
  <si>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</si>
  <si>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</si>
  <si>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</si>
  <si>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</si>
  <si>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</si>
  <si>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</si>
  <si>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</si>
  <si>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</si>
  <si>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</si>
  <si>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</si>
  <si>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</si>
  <si>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</si>
  <si>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</si>
  <si>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</si>
  <si>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</si>
  <si>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</si>
  <si>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</si>
  <si>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</si>
  <si>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</si>
  <si>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</si>
  <si>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</si>
  <si>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</si>
  <si>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</si>
  <si>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</si>
  <si>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</si>
  <si>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</si>
  <si>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</si>
  <si>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</si>
  <si>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</si>
  <si>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</si>
  <si>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</si>
  <si>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</si>
  <si>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</si>
  <si>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</si>
  <si>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</si>
  <si>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</si>
  <si>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</si>
  <si>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</si>
  <si>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</si>
  <si>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</si>
  <si>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</si>
  <si>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</si>
  <si>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</si>
  <si>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</si>
  <si>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</si>
  <si>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</si>
  <si>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</si>
  <si>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</si>
  <si>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</si>
  <si>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</si>
  <si>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</si>
  <si>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</si>
  <si>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</si>
  <si>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</si>
  <si>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</si>
  <si>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</si>
  <si>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</si>
  <si>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</si>
  <si>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</si>
  <si>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</si>
  <si>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</si>
  <si>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</si>
  <si>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</si>
  <si>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</si>
  <si>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</si>
  <si>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</si>
  <si>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</si>
  <si>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</si>
  <si>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</si>
  <si>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</si>
  <si>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</si>
  <si>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</si>
  <si>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</si>
  <si>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</si>
  <si>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</si>
  <si>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</si>
  <si>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</si>
  <si>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</si>
  <si>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</si>
  <si>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</si>
  <si>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</si>
  <si>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</si>
  <si>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</si>
  <si>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</si>
  <si>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</si>
  <si>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</si>
  <si>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</si>
  <si>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</si>
  <si>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</si>
  <si>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</si>
  <si>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</si>
  <si>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</si>
  <si>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</si>
  <si>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</si>
  <si>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</si>
  <si>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</si>
  <si>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</si>
  <si>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</si>
  <si>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</si>
  <si>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</si>
  <si>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</si>
  <si>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</si>
  <si>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</si>
  <si>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</si>
  <si>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</si>
  <si>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</si>
  <si>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</si>
  <si>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</si>
  <si>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</si>
  <si>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</si>
  <si>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</si>
  <si>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</si>
  <si>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</si>
  <si>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</si>
  <si>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</si>
  <si>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</si>
  <si>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</si>
  <si>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</si>
  <si>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</si>
  <si>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</si>
  <si>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</si>
  <si>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</si>
  <si>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</si>
  <si>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</si>
  <si>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</si>
  <si>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</si>
  <si>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</si>
  <si>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</si>
  <si>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</si>
  <si>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</si>
  <si>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</si>
  <si>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</si>
  <si>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</si>
  <si>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</si>
  <si>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</si>
  <si>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</si>
  <si>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</si>
  <si>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</si>
  <si>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</si>
  <si>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</si>
  <si>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</si>
  <si>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</si>
  <si>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</si>
  <si>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</si>
  <si>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</si>
  <si>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</si>
  <si>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</si>
  <si>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</si>
  <si>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</si>
  <si>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</si>
  <si>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</si>
  <si>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</si>
  <si>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</si>
  <si>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</si>
  <si>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</si>
  <si>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</si>
  <si>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</si>
  <si>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</si>
  <si>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</si>
  <si>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</si>
  <si>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</si>
  <si>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</si>
  <si>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</si>
  <si>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</si>
  <si>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</si>
  <si>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</si>
  <si>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</si>
  <si>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</si>
  <si>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</si>
  <si>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</si>
  <si>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</si>
  <si>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</si>
  <si>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</si>
  <si>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</si>
  <si>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</si>
  <si>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</si>
  <si>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</si>
  <si>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</si>
  <si>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</si>
  <si>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</si>
  <si>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</si>
  <si>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</si>
  <si>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</si>
  <si>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</si>
  <si>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</si>
  <si>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</si>
  <si>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</si>
  <si>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</si>
  <si>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</si>
  <si>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</si>
  <si>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</si>
  <si>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</si>
  <si>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</si>
  <si>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</si>
  <si>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</si>
  <si>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</si>
  <si>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</si>
  <si>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</si>
  <si>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</si>
  <si>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</si>
  <si>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</si>
  <si>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</si>
  <si>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</si>
  <si>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</si>
  <si>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</si>
  <si>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</si>
  <si>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</si>
  <si>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</si>
  <si>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</si>
  <si>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</si>
  <si>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</si>
  <si>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</si>
  <si>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</si>
  <si>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</si>
  <si>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</si>
  <si>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</si>
  <si>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</si>
  <si>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</si>
  <si>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</si>
  <si>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</si>
  <si>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</si>
  <si>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</si>
  <si>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</si>
  <si>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</si>
  <si>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</si>
  <si>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</si>
  <si>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</si>
  <si>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</si>
  <si>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</si>
  <si>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</si>
  <si>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</si>
  <si>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</si>
  <si>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</si>
  <si>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</si>
  <si>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</si>
  <si>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</si>
  <si>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</si>
  <si>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</si>
  <si>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</si>
  <si>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</si>
  <si>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</si>
  <si>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</si>
  <si>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</si>
  <si>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</si>
  <si>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</si>
  <si>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</si>
  <si>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</si>
  <si>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</si>
  <si>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</si>
  <si>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</si>
  <si>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</si>
  <si>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</si>
  <si>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</si>
  <si>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</si>
  <si>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</si>
  <si>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</si>
  <si>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</si>
  <si>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</si>
  <si>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</si>
  <si>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</si>
  <si>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</si>
  <si>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</si>
  <si>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</si>
  <si>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</si>
  <si>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</si>
  <si>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</si>
  <si>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</si>
  <si>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</si>
  <si>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</si>
  <si>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</si>
  <si>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</si>
  <si>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</si>
  <si>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</si>
  <si>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</si>
  <si>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</si>
  <si>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</si>
  <si>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</si>
  <si>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</si>
  <si>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</si>
  <si>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</si>
  <si>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</si>
  <si>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</si>
  <si>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</si>
  <si>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</si>
  <si>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</si>
  <si>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</si>
  <si>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</si>
  <si>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</si>
  <si>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</si>
  <si>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</si>
  <si>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</si>
  <si>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</si>
  <si>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</si>
  <si>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</si>
  <si>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</si>
  <si>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</si>
  <si>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</si>
  <si>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</si>
  <si>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</si>
  <si>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</si>
  <si>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</si>
  <si>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</si>
  <si>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</si>
  <si>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</si>
  <si>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</si>
  <si>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</si>
  <si>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</si>
  <si>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</si>
  <si>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</si>
  <si>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</si>
  <si>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</si>
  <si>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</si>
  <si>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</si>
  <si>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</si>
  <si>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</si>
  <si>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</si>
  <si>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</si>
  <si>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</si>
  <si>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</si>
  <si>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</si>
  <si>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</si>
  <si>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</si>
  <si>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</si>
  <si>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</si>
  <si>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</si>
  <si>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</si>
  <si>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</si>
  <si>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</si>
  <si>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</si>
  <si>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</si>
  <si>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</si>
  <si>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</si>
  <si>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</si>
  <si>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</si>
  <si>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</si>
  <si>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</si>
  <si>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</si>
  <si>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</si>
  <si>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</si>
  <si>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</si>
  <si>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</si>
  <si>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</si>
  <si>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</si>
  <si>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</si>
  <si>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</si>
  <si>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</si>
  <si>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</si>
  <si>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</si>
  <si>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</si>
  <si>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</si>
  <si>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</si>
  <si>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</si>
  <si>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</si>
  <si>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</si>
  <si>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</si>
  <si>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</si>
  <si>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</si>
  <si>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</si>
  <si>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</si>
  <si>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</si>
  <si>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</si>
  <si>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</si>
  <si>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</si>
  <si>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</si>
  <si>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</si>
  <si>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</si>
  <si>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</si>
  <si>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</si>
  <si>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</si>
  <si>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</si>
  <si>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</si>
  <si>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</si>
  <si>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</si>
  <si>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</si>
  <si>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</si>
  <si>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</si>
  <si>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</si>
  <si>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</si>
  <si>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</si>
  <si>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</si>
  <si>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</si>
  <si>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</si>
  <si>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</si>
  <si>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</si>
  <si>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</si>
  <si>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</si>
  <si>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</si>
  <si>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</si>
  <si>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</si>
  <si>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</si>
  <si>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</si>
  <si>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</si>
  <si>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</si>
  <si>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</si>
  <si>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</si>
  <si>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</si>
  <si>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</si>
  <si>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</si>
  <si>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</si>
  <si>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</si>
  <si>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</si>
  <si>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</si>
  <si>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</si>
  <si>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</si>
  <si>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</si>
  <si>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</si>
  <si>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</si>
  <si>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</si>
  <si>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</si>
  <si>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</si>
  <si>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</si>
  <si>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</si>
  <si>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</si>
  <si>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</si>
  <si>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</si>
  <si>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</si>
  <si>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</si>
  <si>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</si>
  <si>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</si>
  <si>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</si>
  <si>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</si>
  <si>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</si>
  <si>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</si>
  <si>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</si>
  <si>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</si>
  <si>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</si>
  <si>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</si>
  <si>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</si>
  <si>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</si>
  <si>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</si>
  <si>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</si>
  <si>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</si>
  <si>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</si>
  <si>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</si>
  <si>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</si>
  <si>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</si>
  <si>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</si>
  <si>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</si>
  <si>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</si>
  <si>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</si>
  <si>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</si>
  <si>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</si>
  <si>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</si>
  <si>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</si>
  <si>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</si>
  <si>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</si>
  <si>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</si>
  <si>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</si>
  <si>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</si>
  <si>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</si>
  <si>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</si>
  <si>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</si>
  <si>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</si>
  <si>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</si>
  <si>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</si>
  <si>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</si>
  <si>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</si>
  <si>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</si>
  <si>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</si>
  <si>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</si>
  <si>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</si>
  <si>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</si>
  <si>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</si>
  <si>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</si>
  <si>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</si>
  <si>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</si>
  <si>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</si>
  <si>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</si>
  <si>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</si>
  <si>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</si>
  <si>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</si>
  <si>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</si>
  <si>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</si>
  <si>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</si>
  <si>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</si>
  <si>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</si>
  <si>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</si>
  <si>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</si>
  <si>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</si>
  <si>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</si>
  <si>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</si>
  <si>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</si>
  <si>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</si>
  <si>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</si>
  <si>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</si>
  <si>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</si>
  <si>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</si>
  <si>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</si>
  <si>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</si>
  <si>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</si>
  <si>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</si>
  <si>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</si>
  <si>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</si>
  <si>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</si>
  <si>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</si>
  <si>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</si>
  <si>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</si>
  <si>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</si>
  <si>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</si>
  <si>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</si>
  <si>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</si>
  <si>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</si>
  <si>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</si>
  <si>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</si>
  <si>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</si>
  <si>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</si>
  <si>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</si>
  <si>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</si>
  <si>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</si>
  <si>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</si>
  <si>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</si>
  <si>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</si>
  <si>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</si>
  <si>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</si>
  <si>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</si>
  <si>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</si>
  <si>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</si>
  <si>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</si>
  <si>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</si>
  <si>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</si>
  <si>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</si>
  <si>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</si>
  <si>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</si>
  <si>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</si>
  <si>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</si>
  <si>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</si>
  <si>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</si>
  <si>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</si>
  <si>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</si>
  <si>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</si>
  <si>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</si>
  <si>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</si>
  <si>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</si>
  <si>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</si>
  <si>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</si>
  <si>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</si>
  <si>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</si>
  <si>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</si>
  <si>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</si>
  <si>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</si>
  <si>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</si>
  <si>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</si>
  <si>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</si>
  <si>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</si>
  <si>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</si>
  <si>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</si>
  <si>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</si>
  <si>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</si>
  <si>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</si>
  <si>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</si>
  <si>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</si>
  <si>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</si>
  <si>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</si>
  <si>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</si>
  <si>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</si>
  <si>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</si>
  <si>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</si>
  <si>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</si>
  <si>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</si>
  <si>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</si>
  <si>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</si>
  <si>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</si>
  <si>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</si>
  <si>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</si>
  <si>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</si>
  <si>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</si>
  <si>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</si>
  <si>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</si>
  <si>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</si>
  <si>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</si>
  <si>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</si>
  <si>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</si>
  <si>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</si>
  <si>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</si>
  <si>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</si>
  <si>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</si>
  <si>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</si>
  <si>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</si>
  <si>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</si>
  <si>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</si>
  <si>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</si>
  <si>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</si>
  <si>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</si>
  <si>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</si>
  <si>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</si>
  <si>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</si>
  <si>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</si>
  <si>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</si>
  <si>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</si>
  <si>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</si>
  <si>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</si>
  <si>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</si>
  <si>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</si>
  <si>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</si>
  <si>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</si>
  <si>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</si>
  <si>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</si>
  <si>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</si>
  <si>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</si>
  <si>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</si>
  <si>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</si>
  <si>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</si>
  <si>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</si>
  <si>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</si>
  <si>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</si>
  <si>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</si>
  <si>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</si>
  <si>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</si>
  <si>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</si>
  <si>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</si>
  <si>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</si>
  <si>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</si>
  <si>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</si>
  <si>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</si>
  <si>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</si>
  <si>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</si>
  <si>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</si>
  <si>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</si>
  <si>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</si>
  <si>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</si>
  <si>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</si>
  <si>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</si>
  <si>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</si>
  <si>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</si>
  <si>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</si>
  <si>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</si>
  <si>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</si>
  <si>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</si>
  <si>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</si>
  <si>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</si>
  <si>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</si>
  <si>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</si>
  <si>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</si>
  <si>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</si>
  <si>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</si>
  <si>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</si>
  <si>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</si>
  <si>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</si>
  <si>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</si>
  <si>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</si>
  <si>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</si>
  <si>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</si>
  <si>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</si>
  <si>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</si>
  <si>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</si>
  <si>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</si>
  <si>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</si>
  <si>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</si>
  <si>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</si>
  <si>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</si>
  <si>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</si>
  <si>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</si>
  <si>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</si>
  <si>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</si>
  <si>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</si>
  <si>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</si>
  <si>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</si>
  <si>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</si>
  <si>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</si>
  <si>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</si>
  <si>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</si>
  <si>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</si>
  <si>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</si>
  <si>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</si>
  <si>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</si>
  <si>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</si>
  <si>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</si>
  <si>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</si>
  <si>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</si>
  <si>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</si>
  <si>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</si>
  <si>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</si>
  <si>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</si>
  <si>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</si>
  <si>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</si>
  <si>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</si>
  <si>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</si>
  <si>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</si>
  <si>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</si>
  <si>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</si>
  <si>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</si>
  <si>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</si>
  <si>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</si>
  <si>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</si>
  <si>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</si>
  <si>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</si>
  <si>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</si>
  <si>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</si>
  <si>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</si>
  <si>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</si>
  <si>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</si>
  <si>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</si>
  <si>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</si>
  <si>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</si>
  <si>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</si>
  <si>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</si>
  <si>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</si>
  <si>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</si>
  <si>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</si>
  <si>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</si>
  <si>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</si>
  <si>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</si>
  <si>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</si>
  <si>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</si>
  <si>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</si>
  <si>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</si>
  <si>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</si>
  <si>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</si>
  <si>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</si>
  <si>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</si>
  <si>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</si>
  <si>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</si>
  <si>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</si>
  <si>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</si>
  <si>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</si>
  <si>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</si>
  <si>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</si>
  <si>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</si>
  <si>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</si>
  <si>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</si>
  <si>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</si>
  <si>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</si>
  <si>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</si>
  <si>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</si>
  <si>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</si>
  <si>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</si>
  <si>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</si>
  <si>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</si>
  <si>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</si>
  <si>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</si>
  <si>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</si>
  <si>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</si>
  <si>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</si>
  <si>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</si>
  <si>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</si>
  <si>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</si>
  <si>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</si>
  <si>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</si>
  <si>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</si>
  <si>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</si>
  <si>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</si>
  <si>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</si>
  <si>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</si>
  <si>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</si>
  <si>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</si>
  <si>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</si>
  <si>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</si>
  <si>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</si>
  <si>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</si>
  <si>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</si>
  <si>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</si>
  <si>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</si>
  <si>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</si>
  <si>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</si>
  <si>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</si>
  <si>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</si>
  <si>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</si>
  <si>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</si>
  <si>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</si>
  <si>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</si>
  <si>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</si>
  <si>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</si>
  <si>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</si>
  <si>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</si>
  <si>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</si>
  <si>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</si>
  <si>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</si>
  <si>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</si>
  <si>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</si>
  <si>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</si>
  <si>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</si>
  <si>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</si>
  <si>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</si>
  <si>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</si>
  <si>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</si>
  <si>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</si>
  <si>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</si>
  <si>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</si>
  <si>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</si>
  <si>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</si>
  <si>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</si>
  <si>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</si>
  <si>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</si>
  <si>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</si>
  <si>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</si>
  <si>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</si>
  <si>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</si>
  <si>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</si>
  <si>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</si>
  <si>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</si>
  <si>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</si>
  <si>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</si>
  <si>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</si>
  <si>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</si>
  <si>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</si>
  <si>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</si>
  <si>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</si>
  <si>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</si>
  <si>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</si>
  <si>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</si>
  <si>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</si>
  <si>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</si>
  <si>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</si>
  <si>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</si>
  <si>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</si>
  <si>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</si>
  <si>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</si>
  <si>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</si>
  <si>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</si>
  <si>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</si>
  <si>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</si>
  <si>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</si>
  <si>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</si>
  <si>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</si>
  <si>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</si>
  <si>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</si>
  <si>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</si>
  <si>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</si>
  <si>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</si>
  <si>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</si>
  <si>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</si>
  <si>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</si>
  <si>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</si>
  <si>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</si>
  <si>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</si>
  <si>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</si>
  <si>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</si>
  <si>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</si>
  <si>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</si>
  <si>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</si>
  <si>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</si>
  <si>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</si>
  <si>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</si>
  <si>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</si>
  <si>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</si>
  <si>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</si>
  <si>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</si>
  <si>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</si>
  <si>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</si>
  <si>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</si>
  <si>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</si>
  <si>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</si>
  <si>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</si>
  <si>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</si>
  <si>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</si>
  <si>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</si>
  <si>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</si>
  <si>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</si>
  <si>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</si>
  <si>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</si>
  <si>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</si>
  <si>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</si>
  <si>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</si>
  <si>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</si>
  <si>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</si>
  <si>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</si>
  <si>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</si>
  <si>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</si>
  <si>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</si>
  <si>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</si>
  <si>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</si>
  <si>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</si>
  <si>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</si>
  <si>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</si>
  <si>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</si>
  <si>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</si>
  <si>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</si>
  <si>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</si>
  <si>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</si>
  <si>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</si>
  <si>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</si>
  <si>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</si>
  <si>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</si>
  <si>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</si>
  <si>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</si>
  <si>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</si>
  <si>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</si>
  <si>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</si>
  <si>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</si>
  <si>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</si>
  <si>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</si>
  <si>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</si>
  <si>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</si>
  <si>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</si>
  <si>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</si>
  <si>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</si>
  <si>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</si>
  <si>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</si>
  <si>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</si>
  <si>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</si>
  <si>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</si>
  <si>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</si>
  <si>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</si>
  <si>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</si>
  <si>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</si>
  <si>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</si>
  <si>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</si>
  <si>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</si>
  <si>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</si>
  <si>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</si>
  <si>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</si>
  <si>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</si>
  <si>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</si>
  <si>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</si>
  <si>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</si>
  <si>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</si>
  <si>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</si>
  <si>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</si>
  <si>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</si>
  <si>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</si>
  <si>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</si>
  <si>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</si>
  <si>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</si>
  <si>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</si>
  <si>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</si>
  <si>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</si>
  <si>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</si>
  <si>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</si>
  <si>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</si>
  <si>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</si>
  <si>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</si>
  <si>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</si>
  <si>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</si>
  <si>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</si>
  <si>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</si>
  <si>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</si>
  <si>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</si>
  <si>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</si>
  <si>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</si>
  <si>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</si>
  <si>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</si>
  <si>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</si>
  <si>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</si>
  <si>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</si>
  <si>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</si>
  <si>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</si>
  <si>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</si>
  <si>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</si>
  <si>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</si>
  <si>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</si>
  <si>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</si>
  <si>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</si>
  <si>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</si>
  <si>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</si>
  <si>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</si>
  <si>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</si>
  <si>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</si>
  <si>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</si>
  <si>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</si>
  <si>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</si>
  <si>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</si>
  <si>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</si>
  <si>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</si>
  <si>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</si>
  <si>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</si>
  <si>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</si>
  <si>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</si>
  <si>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</si>
  <si>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</si>
  <si>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</si>
  <si>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</si>
  <si>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</si>
  <si>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</si>
  <si>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</si>
  <si>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</si>
  <si>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</si>
  <si>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</si>
  <si>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</si>
  <si>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</si>
  <si>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</si>
  <si>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</si>
  <si>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</si>
  <si>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</si>
  <si>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</si>
  <si>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</si>
  <si>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</si>
  <si>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</si>
  <si>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</si>
  <si>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</si>
  <si>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</si>
  <si>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</si>
  <si>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</si>
  <si>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</si>
  <si>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</si>
  <si>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</si>
  <si>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</si>
  <si>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</si>
  <si>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</si>
  <si>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</si>
  <si>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</si>
  <si>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</si>
  <si>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</si>
  <si>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</si>
  <si>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</si>
  <si>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</si>
  <si>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</si>
  <si>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</si>
  <si>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</si>
  <si>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</si>
  <si>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</si>
  <si>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</si>
  <si>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</si>
  <si>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</si>
  <si>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</si>
  <si>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</si>
  <si>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</si>
  <si>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</si>
  <si>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</si>
  <si>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</si>
  <si>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</si>
  <si>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</si>
  <si>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</si>
  <si>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</si>
  <si>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</si>
  <si>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</si>
  <si>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</si>
  <si>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</si>
  <si>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</si>
  <si>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</si>
  <si>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</si>
  <si>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</si>
  <si>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</si>
  <si>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</si>
  <si>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</si>
  <si>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</si>
  <si>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</si>
  <si>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</si>
  <si>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</si>
  <si>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</si>
  <si>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</si>
  <si>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</si>
  <si>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</si>
  <si>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</si>
  <si>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</si>
  <si>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</si>
  <si>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</si>
  <si>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</si>
  <si>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</si>
  <si>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</si>
  <si>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</si>
  <si>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</si>
  <si>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</si>
  <si>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</si>
  <si>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</si>
  <si>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</si>
  <si>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</si>
  <si>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</si>
  <si>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</si>
  <si>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</si>
  <si>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</si>
  <si>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</si>
  <si>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</si>
  <si>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</si>
  <si>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</si>
  <si>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</si>
  <si>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</si>
  <si>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</si>
  <si>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</si>
  <si>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</si>
  <si>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</si>
  <si>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</si>
  <si>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</si>
  <si>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</si>
  <si>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</si>
  <si>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</si>
  <si>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</si>
  <si>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</si>
  <si>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</si>
  <si>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</si>
  <si>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</si>
  <si>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</si>
  <si>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</si>
  <si>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</si>
  <si>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</si>
  <si>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</si>
  <si>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</si>
  <si>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</si>
  <si>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</si>
  <si>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</si>
  <si>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</si>
  <si>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</si>
  <si>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</si>
  <si>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</si>
  <si>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</si>
  <si>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</si>
  <si>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</si>
  <si>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</si>
  <si>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</si>
  <si>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</si>
  <si>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</si>
  <si>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</si>
  <si>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</si>
  <si>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</si>
  <si>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</si>
  <si>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</si>
  <si>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</si>
  <si>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</si>
  <si>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</si>
  <si>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</si>
  <si>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</si>
  <si>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</si>
  <si>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</si>
  <si>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</si>
  <si>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</si>
  <si>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</si>
  <si>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</si>
  <si>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</si>
  <si>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</si>
  <si>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</si>
  <si>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</si>
  <si>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</si>
  <si>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</si>
  <si>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</si>
  <si>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</si>
  <si>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</si>
  <si>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</si>
  <si>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</si>
  <si>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</si>
  <si>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</si>
  <si>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</si>
  <si>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</si>
  <si>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</si>
  <si>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</si>
  <si>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</si>
  <si>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</si>
  <si>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</si>
  <si>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</si>
  <si>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</si>
  <si>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</si>
  <si>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</si>
  <si>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</si>
  <si>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</si>
  <si>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</si>
  <si>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</si>
  <si>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</si>
  <si>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</si>
  <si>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</si>
  <si>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</si>
  <si>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</si>
  <si>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</si>
  <si>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</si>
  <si>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</si>
  <si>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</si>
  <si>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</si>
  <si>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</si>
  <si>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</si>
  <si>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</si>
  <si>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</si>
  <si>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</si>
  <si>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</si>
  <si>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</si>
  <si>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</si>
  <si>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</si>
  <si>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</si>
  <si>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</si>
  <si>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</si>
  <si>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</si>
  <si>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</si>
  <si>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</si>
  <si>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</si>
  <si>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</si>
  <si>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</si>
  <si>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</si>
  <si>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</si>
  <si>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</si>
  <si>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</si>
  <si>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</si>
  <si>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</si>
  <si>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</si>
  <si>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</si>
  <si>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</si>
  <si>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</si>
  <si>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</si>
  <si>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</si>
  <si>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</si>
  <si>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</si>
  <si>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</si>
  <si>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</si>
  <si>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</si>
  <si>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</si>
  <si>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</si>
  <si>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</si>
  <si>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</si>
  <si>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</si>
  <si>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</si>
  <si>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</si>
  <si>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</si>
  <si>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</si>
  <si>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</si>
  <si>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</si>
  <si>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</si>
  <si>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</si>
  <si>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</si>
  <si>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</si>
  <si>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</si>
  <si>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</si>
  <si>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</si>
  <si>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</si>
  <si>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</si>
  <si>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</si>
  <si>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</si>
  <si>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</si>
  <si>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</si>
  <si>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</si>
  <si>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</si>
  <si>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</si>
  <si>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</si>
  <si>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</si>
  <si>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</si>
  <si>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</si>
  <si>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</si>
  <si>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</si>
  <si>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</si>
  <si>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</si>
  <si>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</si>
  <si>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</si>
  <si>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</si>
  <si>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</si>
  <si>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</si>
  <si>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</si>
  <si>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</si>
  <si>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</si>
  <si>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</si>
  <si>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</si>
  <si>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</si>
  <si>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</si>
  <si>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</si>
  <si>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</si>
  <si>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</si>
  <si>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</si>
  <si>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</si>
  <si>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</si>
  <si>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</si>
  <si>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</si>
  <si>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</si>
  <si>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</si>
  <si>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</si>
  <si>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</si>
  <si>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</si>
  <si>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</si>
  <si>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</si>
  <si>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</si>
  <si>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</si>
  <si>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</si>
  <si>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</si>
  <si>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</si>
  <si>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</si>
  <si>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</si>
  <si>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</si>
  <si>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</si>
  <si>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</si>
  <si>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</si>
  <si>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</si>
  <si>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</si>
  <si>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</si>
  <si>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</si>
  <si>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</si>
  <si>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</si>
  <si>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</si>
  <si>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</si>
  <si>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</si>
  <si>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</si>
  <si>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</si>
  <si>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</si>
  <si>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</si>
  <si>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</si>
  <si>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</si>
  <si>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</si>
  <si>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</si>
  <si>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</si>
  <si>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</si>
  <si>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</si>
  <si>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</si>
  <si>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</si>
  <si>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</si>
  <si>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</si>
  <si>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</si>
  <si>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</si>
  <si>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</si>
  <si>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</si>
  <si>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</si>
  <si>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</si>
  <si>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</si>
  <si>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</si>
  <si>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</si>
  <si>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</si>
  <si>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</si>
  <si>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</si>
  <si>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</si>
  <si>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</si>
  <si>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</si>
  <si>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</si>
  <si>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</si>
  <si>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</si>
  <si>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</si>
  <si>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</si>
  <si>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</si>
  <si>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</si>
  <si>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</si>
  <si>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</si>
  <si>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</si>
  <si>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</si>
  <si>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</si>
  <si>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</si>
  <si>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</si>
  <si>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</si>
  <si>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</si>
  <si>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</si>
  <si>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</si>
  <si>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</si>
  <si>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</si>
  <si>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</si>
  <si>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</si>
  <si>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</si>
  <si>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</si>
  <si>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</si>
  <si>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</si>
  <si>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</si>
  <si>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</si>
  <si>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</si>
  <si>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</si>
  <si>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</si>
  <si>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</si>
  <si>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</si>
  <si>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</si>
  <si>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</si>
  <si>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</si>
  <si>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</si>
  <si>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</si>
  <si>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</si>
  <si>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</si>
  <si>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</si>
  <si>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</si>
  <si>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</si>
  <si>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</si>
  <si>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</si>
  <si>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</si>
  <si>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</si>
  <si>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</si>
  <si>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</si>
  <si>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</si>
  <si>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</si>
  <si>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</si>
  <si>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</si>
  <si>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</si>
  <si>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</si>
  <si>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</si>
  <si>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</si>
  <si>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</si>
  <si>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</si>
  <si>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</si>
  <si>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</si>
  <si>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</si>
  <si>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</si>
  <si>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</si>
  <si>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</si>
  <si>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</si>
  <si>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</si>
  <si>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</si>
  <si>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</si>
  <si>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</si>
  <si>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</si>
  <si>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</si>
  <si>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</si>
  <si>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</si>
  <si>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</si>
  <si>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</si>
  <si>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</si>
  <si>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</si>
  <si>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</si>
  <si>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</si>
  <si>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</si>
  <si>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</si>
  <si>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</si>
  <si>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</si>
  <si>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</si>
  <si>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</si>
  <si>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</si>
  <si>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</si>
  <si>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</si>
  <si>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</si>
  <si>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</si>
  <si>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</si>
  <si>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</si>
  <si>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</si>
  <si>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</si>
  <si>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</si>
  <si>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</si>
  <si>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</si>
  <si>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</si>
  <si>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</si>
  <si>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</si>
  <si>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</si>
  <si>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</si>
  <si>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</si>
  <si>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</si>
  <si>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</si>
  <si>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</si>
  <si>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</si>
  <si>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</si>
  <si>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</si>
  <si>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</si>
  <si>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</si>
  <si>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</si>
  <si>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</si>
  <si>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</si>
  <si>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</si>
  <si>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</si>
  <si>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</si>
  <si>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</si>
  <si>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</si>
  <si>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</si>
  <si>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</si>
  <si>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</si>
  <si>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</si>
  <si>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</si>
  <si>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</si>
  <si>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</si>
  <si>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</si>
  <si>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</si>
  <si>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</si>
  <si>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</si>
  <si>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</si>
  <si>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</si>
  <si>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</si>
  <si>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</si>
  <si>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</si>
  <si>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</si>
  <si>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</si>
  <si>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</si>
  <si>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</si>
  <si>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</si>
  <si>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</si>
  <si>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</si>
  <si>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</si>
  <si>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</si>
  <si>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</si>
  <si>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</si>
  <si>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</si>
  <si>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</si>
  <si>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</si>
  <si>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</si>
  <si>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</si>
  <si>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</si>
  <si>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</si>
  <si>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</si>
  <si>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</si>
  <si>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</si>
  <si>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</si>
  <si>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</si>
  <si>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</si>
  <si>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</si>
  <si>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</si>
  <si>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</si>
  <si>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</si>
  <si>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</si>
  <si>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</si>
  <si>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</si>
  <si>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</si>
  <si>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</si>
  <si>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</si>
  <si>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</si>
  <si>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</si>
  <si>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</si>
  <si>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</si>
  <si>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</si>
  <si>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</si>
  <si>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</si>
  <si>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</si>
  <si>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</si>
  <si>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</si>
  <si>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</si>
  <si>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</si>
  <si>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</si>
  <si>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</si>
  <si>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</si>
  <si>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</si>
  <si>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</si>
  <si>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</si>
  <si>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</si>
  <si>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</si>
  <si>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</si>
  <si>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</si>
  <si>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</si>
  <si>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</si>
  <si>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</si>
  <si>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</si>
  <si>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</si>
  <si>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</si>
  <si>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</si>
  <si>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</si>
  <si>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</si>
  <si>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</si>
  <si>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</si>
  <si>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</si>
  <si>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</si>
  <si>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</si>
  <si>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</si>
  <si>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</si>
  <si>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</si>
  <si>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</si>
  <si>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</si>
  <si>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</si>
  <si>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</si>
  <si>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</si>
  <si>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</si>
  <si>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</si>
  <si>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</si>
  <si>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</si>
  <si>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</si>
  <si>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</si>
  <si>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</si>
  <si>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</si>
  <si>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</si>
  <si>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</si>
  <si>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</si>
  <si>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</si>
  <si>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</si>
  <si>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</si>
  <si>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</si>
  <si>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</si>
  <si>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</si>
  <si>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</si>
  <si>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</si>
  <si>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</si>
  <si>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</si>
  <si>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</si>
  <si>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</si>
  <si>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</si>
  <si>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</si>
  <si>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</si>
  <si>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</si>
  <si>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</si>
  <si>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</si>
  <si>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</si>
  <si>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</si>
  <si>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</si>
  <si>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</si>
  <si>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</si>
  <si>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</si>
  <si>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</si>
  <si>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</si>
  <si>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</si>
  <si>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</si>
  <si>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</si>
  <si>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</si>
  <si>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</si>
  <si>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</si>
  <si>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</si>
  <si>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</si>
  <si>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</si>
  <si>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</si>
  <si>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</si>
  <si>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</si>
  <si>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</si>
  <si>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</si>
  <si>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</si>
  <si>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</si>
  <si>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</si>
  <si>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</si>
  <si>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</si>
  <si>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</si>
  <si>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</si>
  <si>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</si>
  <si>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</si>
  <si>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</si>
  <si>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</si>
  <si>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</si>
  <si>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</si>
  <si>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</si>
  <si>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</si>
  <si>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</si>
  <si>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</si>
  <si>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</si>
  <si>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</si>
  <si>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</si>
  <si>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</si>
  <si>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</si>
  <si>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</si>
  <si>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</si>
  <si>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</si>
  <si>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</si>
  <si>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</si>
  <si>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</si>
  <si>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</si>
  <si>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</si>
  <si>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</si>
  <si>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</si>
  <si>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</si>
  <si>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</si>
  <si>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</si>
  <si>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</si>
  <si>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</si>
  <si>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</si>
  <si>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</si>
  <si>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</si>
  <si>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</si>
  <si>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</si>
  <si>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</si>
  <si>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</si>
  <si>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</si>
  <si>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</si>
  <si>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</si>
  <si>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</si>
  <si>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</si>
  <si>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</si>
  <si>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</si>
  <si>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</si>
  <si>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</si>
  <si>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</si>
  <si>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</si>
  <si>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</si>
  <si>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</si>
  <si>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</si>
  <si>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</si>
  <si>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</si>
  <si>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</si>
  <si>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</si>
  <si>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</si>
  <si>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</si>
  <si>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</si>
  <si>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</si>
  <si>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</si>
  <si>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</si>
  <si>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</si>
  <si>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</si>
  <si>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</si>
  <si>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</si>
  <si>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</si>
  <si>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</si>
  <si>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</si>
  <si>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</si>
  <si>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</si>
  <si>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</si>
  <si>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</si>
  <si>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</si>
  <si>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</si>
  <si>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</si>
  <si>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</si>
  <si>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</si>
  <si>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</si>
  <si>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</si>
  <si>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</si>
  <si>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</si>
  <si>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</si>
  <si>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</si>
  <si>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</si>
  <si>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</si>
  <si>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</si>
  <si>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</si>
  <si>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</si>
  <si>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</si>
  <si>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</si>
  <si>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</si>
  <si>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</si>
  <si>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</si>
  <si>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</si>
  <si>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</si>
  <si>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</si>
  <si>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</si>
  <si>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</si>
  <si>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</si>
  <si>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</si>
  <si>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</si>
  <si>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</si>
  <si>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</si>
  <si>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</si>
  <si>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</si>
  <si>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</si>
  <si>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</si>
  <si>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</si>
  <si>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</si>
  <si>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</si>
  <si>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</si>
  <si>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</si>
  <si>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</si>
  <si>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</si>
  <si>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</si>
  <si>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</si>
  <si>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</si>
  <si>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</si>
  <si>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</si>
  <si>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</si>
  <si>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</si>
  <si>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</si>
  <si>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</si>
  <si>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</si>
  <si>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</si>
  <si>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</si>
  <si>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</si>
  <si>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</si>
  <si>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</si>
  <si>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</si>
  <si>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</si>
  <si>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</si>
  <si>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</si>
  <si>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</si>
  <si>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</si>
  <si>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</si>
  <si>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</si>
  <si>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</si>
  <si>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</si>
  <si>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</si>
  <si>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</si>
  <si>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</si>
  <si>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</si>
  <si>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</si>
  <si>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</si>
  <si>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</si>
  <si>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</si>
  <si>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</si>
  <si>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</si>
  <si>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</si>
  <si>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</si>
  <si>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</si>
  <si>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</si>
  <si>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</si>
  <si>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</si>
  <si>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</si>
  <si>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</si>
  <si>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</si>
  <si>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</si>
  <si>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</si>
  <si>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</si>
  <si>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</si>
  <si>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</si>
  <si>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</si>
  <si>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</si>
  <si>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</si>
  <si>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</si>
  <si>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</si>
  <si>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</si>
  <si>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</si>
  <si>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</si>
  <si>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</si>
  <si>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</si>
  <si>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</si>
  <si>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</si>
  <si>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</si>
  <si>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</si>
  <si>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</si>
  <si>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</si>
  <si>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</si>
  <si>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</si>
  <si>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</si>
  <si>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</si>
  <si>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</si>
  <si>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</si>
  <si>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</si>
  <si>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</si>
  <si>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</si>
  <si>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</si>
  <si>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</si>
  <si>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</si>
  <si>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</si>
  <si>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</si>
  <si>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</si>
  <si>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</si>
  <si>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</si>
  <si>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</si>
  <si>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</si>
  <si>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</si>
  <si>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</si>
  <si>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</si>
  <si>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</si>
  <si>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</si>
  <si>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</si>
  <si>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</si>
  <si>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</si>
  <si>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</si>
  <si>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</si>
  <si>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</si>
  <si>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</si>
  <si>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</si>
  <si>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</si>
  <si>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</si>
  <si>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</si>
  <si>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</si>
  <si>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</si>
  <si>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</si>
  <si>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</si>
  <si>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</si>
  <si>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</si>
  <si>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</si>
  <si>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</si>
  <si>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</si>
  <si>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</si>
  <si>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</si>
  <si>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</si>
  <si>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</si>
  <si>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</si>
  <si>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</si>
  <si>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</si>
  <si>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</si>
  <si>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</si>
  <si>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</si>
  <si>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</si>
  <si>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</si>
  <si>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</si>
  <si>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</si>
  <si>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</si>
  <si>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</si>
  <si>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</si>
  <si>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</si>
  <si>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</si>
  <si>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</si>
  <si>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</si>
  <si>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</si>
  <si>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</si>
  <si>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</si>
  <si>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</si>
  <si>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</si>
  <si>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</si>
  <si>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</si>
  <si>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</si>
  <si>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</si>
  <si>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</si>
  <si>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</si>
  <si>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</si>
  <si>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</si>
  <si>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</si>
  <si>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</si>
  <si>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</si>
  <si>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</si>
  <si>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</si>
  <si>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</si>
  <si>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</si>
  <si>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</si>
  <si>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</si>
  <si>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</si>
  <si>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</si>
  <si>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</si>
  <si>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</si>
  <si>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</si>
  <si>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</si>
  <si>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</si>
  <si>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</si>
  <si>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</si>
  <si>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</si>
  <si>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</si>
  <si>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</si>
  <si>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</si>
  <si>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</si>
  <si>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</si>
  <si>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</si>
  <si>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</si>
  <si>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</si>
  <si>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</si>
  <si>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</si>
  <si>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</si>
  <si>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</si>
  <si>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</si>
  <si>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</si>
  <si>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</si>
  <si>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</si>
  <si>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</si>
  <si>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</si>
  <si>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</si>
  <si>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</si>
  <si>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</si>
  <si>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</si>
  <si>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</si>
  <si>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</si>
  <si>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</si>
  <si>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</si>
  <si>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</si>
  <si>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</si>
  <si>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</si>
  <si>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</si>
  <si>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</si>
  <si>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</si>
  <si>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</si>
  <si>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</si>
  <si>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</si>
  <si>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</si>
  <si>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</si>
  <si>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</si>
  <si>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</si>
  <si>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</si>
  <si>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</si>
  <si>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</si>
  <si>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</si>
  <si>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</si>
  <si>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</si>
  <si>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</si>
  <si>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</si>
  <si>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</si>
  <si>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</si>
  <si>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</si>
  <si>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</si>
  <si>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</si>
  <si>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</si>
  <si>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</si>
  <si>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</si>
  <si>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</si>
  <si>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</si>
  <si>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</si>
  <si>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</si>
  <si>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</si>
  <si>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</si>
  <si>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</si>
  <si>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</si>
  <si>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</si>
  <si>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</si>
  <si>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</si>
  <si>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</si>
  <si>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</si>
  <si>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</si>
  <si>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</si>
  <si>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</si>
  <si>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</si>
  <si>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</si>
  <si>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</si>
  <si>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</si>
  <si>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</si>
  <si>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</si>
  <si>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</si>
  <si>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</si>
  <si>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</si>
  <si>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</si>
  <si>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</si>
  <si>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</si>
  <si>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</si>
  <si>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</si>
  <si>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</si>
  <si>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</si>
  <si>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</si>
  <si>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</si>
  <si>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</si>
  <si>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</si>
  <si>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</si>
  <si>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</si>
  <si>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</si>
  <si>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</si>
  <si>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</si>
  <si>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</si>
  <si>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</si>
  <si>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</si>
  <si>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</si>
  <si>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</si>
  <si>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</si>
  <si>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</si>
  <si>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</si>
  <si>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</si>
  <si>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</si>
  <si>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</si>
  <si>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</si>
  <si>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</si>
  <si>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</si>
  <si>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</si>
  <si>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</si>
  <si>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</si>
  <si>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</si>
  <si>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</si>
  <si>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</si>
  <si>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</si>
  <si>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</si>
  <si>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</si>
  <si>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</si>
  <si>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</si>
  <si>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</si>
  <si>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</si>
  <si>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</si>
  <si>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</si>
  <si>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</si>
  <si>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</si>
  <si>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</si>
  <si>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</si>
  <si>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</si>
  <si>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</si>
  <si>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</si>
  <si>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</si>
  <si>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</si>
  <si>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</si>
  <si>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</si>
  <si>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</si>
  <si>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</si>
  <si>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</si>
  <si>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</si>
  <si>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</si>
  <si>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</si>
  <si>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</si>
  <si>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</si>
  <si>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</si>
  <si>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</si>
  <si>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</si>
  <si>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</si>
  <si>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</si>
  <si>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</si>
  <si>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</si>
  <si>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</si>
  <si>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</si>
  <si>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</si>
  <si>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</si>
  <si>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</si>
  <si>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</si>
  <si>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</si>
  <si>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</si>
  <si>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</si>
  <si>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</si>
  <si>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</si>
  <si>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</si>
  <si>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</si>
  <si>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</si>
  <si>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</si>
  <si>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</si>
  <si>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</si>
  <si>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</si>
  <si>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</si>
  <si>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</si>
  <si>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</si>
  <si>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</si>
  <si>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</si>
  <si>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</si>
  <si>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</si>
  <si>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</si>
  <si>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</si>
  <si>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</si>
  <si>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</si>
  <si>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</si>
  <si>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</si>
  <si>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</si>
  <si>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</si>
  <si>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</si>
  <si>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</si>
  <si>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</si>
  <si>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</si>
  <si>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</si>
  <si>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</si>
  <si>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</si>
  <si>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</si>
  <si>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</si>
  <si>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</si>
  <si>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</si>
  <si>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</si>
  <si>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</si>
  <si>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</si>
  <si>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</si>
  <si>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</si>
  <si>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</si>
  <si>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</si>
  <si>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</si>
  <si>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</si>
  <si>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</si>
  <si>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</si>
  <si>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</si>
  <si>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</si>
  <si>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</si>
  <si>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</si>
  <si>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</si>
  <si>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</si>
  <si>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</si>
  <si>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</si>
  <si>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</si>
  <si>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</si>
  <si>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</si>
  <si>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</si>
  <si>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</si>
  <si>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</si>
  <si>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</si>
  <si>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</si>
  <si>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</si>
  <si>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</si>
  <si>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</si>
  <si>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</si>
  <si>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</si>
  <si>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</si>
  <si>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</si>
  <si>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</si>
  <si>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</si>
  <si>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</si>
  <si>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</si>
  <si>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</si>
  <si>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</si>
  <si>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</si>
  <si>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</si>
  <si>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</si>
  <si>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</si>
  <si>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</si>
  <si>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</si>
  <si>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</si>
  <si>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</si>
  <si>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</si>
  <si>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</si>
  <si>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</si>
  <si>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</si>
  <si>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</si>
  <si>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</si>
  <si>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</si>
  <si>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</si>
  <si>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</si>
  <si>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</si>
  <si>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</si>
  <si>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</si>
  <si>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</si>
  <si>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</si>
  <si>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</si>
  <si>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</si>
  <si>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</si>
  <si>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</si>
  <si>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</si>
  <si>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</si>
  <si>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</si>
  <si>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</si>
  <si>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</si>
  <si>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</si>
  <si>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</si>
  <si>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</si>
  <si>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</si>
  <si>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</si>
  <si>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</si>
  <si>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</si>
  <si>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</si>
  <si>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</si>
  <si>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</si>
  <si>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</si>
  <si>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</si>
  <si>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</si>
  <si>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</si>
  <si>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</si>
  <si>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</si>
  <si>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</si>
  <si>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</si>
  <si>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</si>
  <si>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</si>
  <si>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</si>
  <si>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</si>
  <si>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</si>
  <si>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</si>
  <si>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</si>
  <si>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</si>
  <si>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</si>
  <si>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</si>
  <si>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</si>
  <si>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</si>
  <si>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</si>
  <si>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</si>
  <si>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</si>
  <si>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</si>
  <si>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</si>
  <si>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</si>
  <si>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</si>
  <si>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</si>
  <si>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</si>
  <si>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</si>
  <si>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</si>
  <si>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</si>
  <si>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</si>
  <si>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</si>
  <si>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</si>
  <si>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</si>
  <si>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</si>
  <si>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</si>
  <si>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</si>
  <si>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</si>
  <si>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</si>
  <si>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</si>
  <si>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</si>
  <si>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</si>
  <si>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</si>
  <si>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</si>
  <si>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</si>
  <si>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</si>
  <si>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</si>
  <si>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</si>
  <si>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</si>
  <si>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</si>
  <si>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</si>
  <si>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</si>
  <si>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</si>
  <si>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</si>
  <si>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</si>
  <si>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</si>
  <si>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</si>
  <si>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</si>
  <si>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</si>
  <si>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</si>
  <si>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</si>
  <si>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</si>
  <si>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</si>
  <si>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</si>
  <si>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</si>
  <si>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</si>
  <si>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</si>
  <si>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</si>
  <si>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</si>
  <si>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</si>
  <si>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</si>
  <si>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</si>
  <si>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</si>
  <si>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</si>
  <si>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</si>
  <si>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</si>
  <si>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</si>
  <si>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</si>
  <si>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</si>
  <si>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</si>
  <si>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</si>
  <si>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</si>
  <si>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</si>
  <si>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</si>
  <si>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</si>
  <si>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</si>
  <si>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</si>
  <si>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</si>
  <si>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</si>
  <si>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</si>
  <si>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</si>
  <si>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</si>
  <si>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</si>
  <si>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</si>
  <si>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</si>
  <si>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</si>
  <si>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</si>
  <si>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</si>
  <si>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</si>
  <si>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</si>
  <si>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</si>
  <si>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</si>
  <si>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</si>
  <si>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</si>
  <si>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</si>
  <si>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</si>
  <si>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</si>
  <si>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</si>
  <si>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</si>
  <si>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</si>
  <si>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</si>
  <si>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</si>
  <si>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</si>
  <si>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</si>
  <si>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</si>
  <si>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</si>
  <si>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</si>
  <si>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</si>
  <si>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</si>
  <si>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</si>
  <si>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</si>
  <si>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</si>
  <si>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</si>
  <si>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</si>
  <si>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</si>
  <si>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</si>
  <si>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</si>
  <si>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</si>
  <si>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</si>
  <si>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</si>
  <si>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</si>
  <si>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</si>
  <si>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</si>
  <si>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</si>
  <si>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</si>
  <si>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</si>
  <si>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</si>
  <si>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</si>
  <si>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</si>
  <si>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</si>
  <si>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</si>
  <si>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</si>
  <si>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</si>
  <si>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</si>
  <si>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</si>
  <si>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</si>
  <si>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</si>
  <si>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</si>
  <si>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</si>
  <si>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</si>
  <si>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</si>
  <si>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</si>
  <si>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</si>
  <si>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</si>
  <si>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</si>
  <si>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</si>
  <si>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</si>
  <si>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</si>
  <si>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</si>
  <si>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</si>
  <si>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</si>
  <si>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</si>
  <si>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</si>
  <si>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</si>
  <si>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</si>
  <si>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</si>
  <si>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</si>
  <si>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</si>
  <si>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</si>
  <si>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</si>
  <si>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</si>
  <si>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</si>
  <si>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</si>
  <si>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</si>
  <si>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</si>
  <si>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</si>
  <si>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</si>
  <si>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</si>
  <si>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</si>
  <si>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</si>
  <si>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</si>
  <si>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</si>
  <si>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</si>
  <si>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</si>
  <si>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</si>
  <si>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</si>
  <si>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</si>
  <si>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</si>
  <si>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</si>
  <si>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</si>
  <si>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</si>
  <si>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</si>
  <si>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</si>
  <si>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</si>
  <si>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</si>
  <si>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</si>
  <si>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</si>
  <si>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</si>
  <si>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</si>
  <si>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</si>
  <si>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</si>
  <si>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</si>
  <si>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</si>
  <si>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</si>
  <si>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</si>
  <si>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</si>
  <si>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</si>
  <si>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</si>
  <si>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</si>
  <si>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</si>
  <si>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</si>
  <si>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</si>
  <si>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</si>
  <si>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</si>
  <si>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</si>
  <si>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</si>
  <si>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</si>
  <si>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</si>
  <si>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</si>
  <si>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</si>
  <si>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</si>
  <si>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</si>
  <si>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</si>
  <si>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</si>
  <si>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</si>
  <si>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</si>
  <si>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</si>
  <si>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</si>
  <si>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</si>
  <si>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</si>
  <si>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</si>
  <si>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</si>
  <si>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</si>
  <si>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</si>
  <si>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</si>
  <si>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</si>
  <si>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</si>
  <si>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</si>
  <si>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</si>
  <si>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</si>
  <si>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</si>
  <si>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</si>
  <si>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</si>
  <si>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</si>
  <si>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</si>
  <si>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</si>
  <si>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</si>
  <si>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</si>
  <si>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</si>
  <si>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</si>
  <si>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</si>
  <si>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</si>
  <si>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</si>
  <si>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</si>
  <si>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</si>
  <si>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</si>
  <si>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</si>
  <si>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</si>
  <si>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</si>
  <si>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</si>
  <si>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</si>
  <si>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</si>
  <si>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</si>
  <si>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</si>
  <si>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</si>
  <si>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</si>
  <si>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</si>
  <si>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</si>
  <si>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</si>
  <si>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</si>
  <si>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</si>
  <si>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</si>
  <si>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</si>
  <si>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</si>
  <si>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</si>
  <si>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</si>
  <si>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</si>
  <si>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</si>
  <si>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</si>
  <si>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</si>
  <si>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</si>
  <si>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</si>
  <si>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</si>
  <si>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</si>
  <si>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</si>
  <si>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</si>
  <si>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</si>
  <si>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</si>
  <si>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</si>
  <si>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</si>
  <si>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</si>
  <si>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</si>
  <si>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</si>
  <si>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</si>
  <si>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</si>
  <si>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</si>
  <si>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</si>
  <si>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</si>
  <si>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</si>
  <si>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</si>
  <si>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</si>
  <si>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</si>
  <si>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</si>
  <si>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</si>
  <si>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</si>
  <si>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</si>
  <si>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</si>
  <si>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</si>
  <si>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</si>
  <si>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</si>
  <si>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</si>
  <si>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</si>
  <si>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</si>
  <si>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</si>
  <si>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</si>
  <si>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</si>
  <si>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</si>
  <si>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</si>
  <si>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</si>
  <si>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</si>
  <si>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</si>
  <si>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</si>
  <si>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</si>
  <si>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</si>
  <si>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</si>
  <si>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</si>
  <si>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</si>
  <si>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</si>
  <si>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</si>
  <si>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</si>
  <si>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</si>
  <si>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</si>
  <si>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</si>
  <si>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</si>
  <si>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</si>
  <si>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</si>
  <si>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</si>
  <si>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</si>
  <si>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</si>
  <si>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</si>
  <si>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</si>
  <si>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</si>
  <si>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</si>
  <si>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</si>
  <si>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</si>
  <si>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</si>
  <si>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</si>
  <si>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</si>
  <si>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</si>
  <si>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</si>
  <si>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</si>
  <si>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</si>
  <si>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</si>
  <si>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</si>
  <si>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</si>
  <si>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</si>
  <si>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</si>
  <si>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</si>
  <si>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</si>
  <si>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</si>
  <si>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</si>
  <si>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</si>
  <si>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</si>
  <si>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</si>
  <si>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</si>
  <si>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</si>
  <si>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</si>
  <si>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</si>
  <si>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</si>
  <si>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</si>
  <si>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</si>
  <si>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</si>
  <si>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</si>
  <si>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</si>
  <si>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</si>
  <si>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</si>
  <si>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</si>
  <si>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</si>
  <si>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</si>
  <si>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</si>
  <si>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</si>
  <si>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</si>
  <si>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</si>
  <si>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</si>
  <si>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</si>
  <si>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</si>
  <si>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</si>
  <si>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</si>
  <si>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</si>
  <si>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</si>
  <si>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</si>
  <si>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</si>
  <si>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</si>
  <si>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</si>
  <si>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</si>
  <si>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</si>
  <si>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</si>
  <si>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</si>
  <si>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</si>
  <si>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</si>
  <si>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</si>
  <si>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</si>
  <si>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</si>
  <si>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</si>
  <si>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</si>
  <si>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</si>
  <si>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</si>
  <si>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</si>
  <si>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</si>
  <si>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</si>
  <si>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</si>
  <si>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</si>
  <si>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</si>
  <si>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</si>
  <si>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</si>
  <si>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</si>
  <si>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</si>
  <si>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</si>
  <si>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</si>
  <si>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</si>
  <si>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</si>
  <si>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</si>
  <si>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</si>
  <si>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</si>
  <si>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</si>
  <si>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</si>
  <si>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</si>
  <si>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</si>
  <si>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</si>
  <si>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</si>
  <si>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</si>
  <si>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</si>
  <si>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</si>
  <si>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</si>
  <si>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</si>
  <si>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</si>
  <si>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</si>
  <si>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</si>
  <si>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</si>
  <si>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</si>
  <si>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</si>
  <si>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</si>
  <si>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</si>
  <si>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</si>
  <si>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</si>
  <si>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</si>
  <si>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</si>
  <si>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</si>
  <si>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</si>
  <si>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</si>
  <si>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</si>
  <si>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</si>
  <si>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</si>
  <si>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</si>
  <si>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</si>
  <si>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</si>
  <si>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</si>
  <si>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</si>
  <si>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</si>
  <si>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</si>
  <si>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</si>
  <si>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</si>
  <si>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</si>
  <si>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</si>
  <si>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</si>
  <si>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</si>
  <si>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</si>
  <si>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</si>
  <si>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</si>
  <si>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</si>
  <si>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</si>
  <si>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</si>
  <si>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</si>
  <si>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</si>
  <si>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</si>
  <si>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</si>
  <si>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</si>
  <si>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</si>
  <si>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</si>
  <si>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</si>
  <si>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</si>
  <si>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</si>
  <si>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</si>
  <si>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</si>
  <si>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</si>
  <si>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</si>
  <si>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</si>
  <si>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</si>
  <si>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</si>
  <si>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</si>
  <si>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</si>
  <si>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</si>
  <si>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</si>
  <si>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</si>
  <si>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</si>
  <si>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</si>
  <si>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</si>
  <si>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</si>
  <si>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</si>
  <si>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</si>
  <si>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</si>
  <si>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</si>
  <si>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</si>
  <si>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</si>
  <si>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</si>
  <si>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</si>
  <si>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</si>
  <si>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</si>
  <si>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</si>
  <si>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</si>
  <si>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</si>
  <si>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</si>
  <si>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</si>
  <si>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</si>
  <si>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</si>
  <si>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</si>
  <si>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</si>
  <si>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</si>
  <si>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</si>
  <si>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</si>
  <si>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</si>
  <si>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</si>
  <si>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</si>
  <si>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</si>
  <si>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</si>
  <si>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</si>
  <si>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</si>
  <si>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</si>
  <si>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</si>
  <si>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</si>
  <si>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</si>
  <si>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</si>
  <si>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</si>
  <si>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</si>
  <si>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</si>
  <si>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</si>
  <si>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</si>
  <si>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</si>
  <si>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</si>
  <si>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</si>
  <si>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</si>
  <si>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</si>
  <si>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</si>
  <si>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</si>
  <si>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</si>
  <si>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</si>
  <si>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</si>
  <si>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</si>
  <si>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</si>
  <si>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</si>
  <si>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</si>
  <si>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</si>
  <si>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</si>
  <si>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</si>
  <si>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</si>
  <si>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</si>
  <si>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</si>
  <si>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</si>
  <si>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</si>
  <si>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</si>
  <si>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</si>
  <si>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</si>
  <si>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</si>
  <si>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</si>
  <si>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</si>
  <si>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</si>
  <si>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</si>
  <si>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</si>
  <si>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</si>
  <si>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</si>
  <si>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</si>
  <si>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</si>
  <si>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</si>
  <si>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</si>
  <si>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</si>
  <si>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</si>
  <si>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</si>
  <si>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</si>
  <si>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</si>
  <si>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</si>
  <si>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</si>
  <si>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</si>
  <si>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</si>
  <si>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</si>
  <si>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</si>
  <si>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</si>
  <si>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</si>
  <si>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</si>
  <si>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</si>
  <si>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</si>
  <si>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</si>
  <si>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</si>
  <si>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</si>
  <si>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</si>
  <si>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</si>
  <si>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</si>
  <si>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</si>
  <si>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</si>
  <si>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</si>
  <si>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</si>
  <si>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</si>
  <si>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</si>
  <si>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</si>
  <si>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</si>
  <si>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</si>
  <si>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</si>
  <si>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</si>
  <si>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</si>
  <si>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</si>
  <si>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</si>
  <si>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</si>
  <si>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</si>
  <si>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</si>
  <si>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</si>
  <si>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</si>
  <si>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</si>
  <si>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</si>
  <si>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</si>
  <si>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</si>
  <si>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</si>
  <si>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</si>
  <si>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</si>
  <si>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</si>
  <si>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</si>
  <si>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</si>
  <si>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</si>
  <si>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</si>
  <si>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</si>
  <si>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</si>
  <si>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</si>
  <si>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</si>
  <si>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</si>
  <si>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</si>
  <si>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</si>
  <si>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</si>
  <si>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</si>
  <si>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</si>
  <si>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</si>
  <si>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</si>
  <si>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</si>
  <si>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</si>
  <si>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</si>
  <si>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</si>
  <si>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</si>
  <si>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</si>
  <si>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</si>
  <si>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</si>
  <si>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</si>
  <si>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</si>
  <si>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</si>
  <si>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</si>
  <si>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</si>
  <si>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</si>
  <si>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</si>
  <si>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</si>
  <si>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</si>
  <si>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</si>
  <si>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</si>
  <si>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</si>
  <si>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</si>
  <si>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</si>
  <si>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</si>
  <si>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</si>
  <si>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</si>
  <si>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</si>
  <si>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</si>
  <si>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</si>
  <si>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</si>
  <si>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</si>
  <si>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</si>
  <si>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</si>
  <si>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</si>
  <si>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</si>
  <si>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</si>
  <si>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</si>
  <si>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</si>
  <si>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</si>
  <si>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</si>
  <si>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</si>
  <si>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</si>
  <si>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</si>
  <si>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</si>
  <si>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</si>
  <si>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</si>
  <si>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</si>
  <si>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</si>
  <si>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</si>
  <si>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</si>
  <si>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</si>
  <si>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</si>
  <si>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</si>
  <si>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</si>
  <si>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</si>
  <si>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</si>
  <si>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</si>
  <si>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</si>
  <si>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</si>
  <si>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</si>
  <si>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</si>
  <si>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</si>
  <si>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</si>
  <si>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</si>
  <si>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</si>
  <si>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</si>
  <si>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</si>
  <si>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</si>
  <si>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</si>
  <si>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</si>
  <si>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</si>
  <si>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</si>
  <si>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</si>
  <si>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</si>
  <si>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</si>
  <si>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</si>
  <si>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</si>
  <si>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</si>
  <si>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</si>
  <si>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</si>
  <si>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</si>
  <si>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</si>
  <si>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</si>
  <si>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</si>
  <si>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</si>
  <si>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</si>
  <si>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</si>
  <si>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</si>
  <si>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</si>
  <si>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</si>
  <si>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</si>
  <si>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</si>
  <si>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</si>
  <si>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</si>
  <si>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</si>
  <si>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</si>
  <si>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</si>
  <si>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</si>
  <si>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</si>
  <si>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</si>
  <si>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</si>
  <si>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</si>
  <si>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</si>
  <si>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</si>
  <si>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</si>
  <si>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</si>
  <si>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</si>
  <si>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</si>
  <si>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</si>
  <si>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</si>
  <si>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</si>
  <si>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</si>
  <si>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</si>
  <si>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</si>
  <si>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</si>
  <si>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</si>
  <si>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</si>
  <si>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</si>
  <si>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</si>
  <si>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</si>
  <si>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</si>
  <si>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</si>
  <si>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</si>
  <si>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</si>
  <si>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</si>
  <si>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</si>
  <si>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</si>
  <si>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</si>
  <si>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</si>
  <si>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</si>
  <si>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</si>
  <si>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</si>
  <si>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</si>
  <si>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</si>
  <si>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</si>
  <si>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</si>
  <si>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</si>
  <si>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</si>
  <si>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</si>
  <si>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</si>
  <si>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</si>
  <si>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</si>
  <si>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</si>
  <si>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</si>
  <si>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</si>
  <si>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</si>
  <si>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</si>
  <si>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</si>
  <si>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</si>
  <si>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</si>
  <si>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</si>
  <si>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</si>
  <si>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</si>
  <si>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</si>
  <si>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</si>
  <si>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</si>
  <si>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</si>
  <si>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</si>
  <si>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</si>
  <si>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</si>
  <si>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</si>
  <si>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</si>
  <si>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</si>
  <si>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</si>
  <si>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</si>
  <si>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</si>
  <si>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</si>
  <si>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</si>
  <si>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</si>
  <si>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</si>
  <si>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</si>
  <si>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</si>
  <si>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</si>
  <si>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</si>
  <si>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</si>
  <si>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</si>
  <si>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</si>
  <si>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</si>
  <si>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</si>
  <si>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</si>
  <si>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</si>
  <si>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</si>
  <si>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</si>
  <si>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</si>
  <si>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</si>
  <si>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</si>
  <si>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</si>
  <si>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</si>
  <si>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</si>
  <si>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</si>
  <si>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</si>
  <si>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</si>
  <si>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</si>
  <si>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</si>
  <si>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</si>
  <si>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</si>
  <si>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</si>
  <si>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</si>
  <si>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</si>
  <si>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</si>
  <si>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</si>
  <si>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</si>
  <si>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</si>
  <si>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</si>
  <si>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</si>
  <si>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</si>
  <si>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</si>
  <si>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</si>
  <si>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</si>
  <si>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</si>
  <si>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</si>
  <si>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</si>
  <si>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</si>
  <si>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</si>
  <si>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</si>
  <si>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</si>
  <si>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</si>
  <si>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</si>
  <si>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</si>
  <si>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</si>
  <si>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</si>
  <si>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</si>
  <si>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</si>
  <si>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</si>
  <si>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</si>
  <si>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</si>
  <si>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</si>
  <si>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</si>
  <si>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</si>
  <si>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</si>
  <si>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</si>
  <si>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</si>
  <si>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</si>
  <si>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</si>
  <si>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</si>
  <si>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</si>
  <si>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</si>
  <si>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</si>
  <si>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</si>
  <si>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</si>
  <si>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</si>
  <si>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</si>
  <si>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</si>
  <si>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</si>
  <si>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</si>
  <si>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</si>
  <si>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</si>
  <si>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</si>
  <si>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</si>
  <si>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</si>
  <si>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</si>
  <si>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</si>
  <si>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</si>
  <si>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</si>
  <si>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</si>
  <si>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</si>
  <si>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</si>
  <si>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</si>
  <si>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</si>
  <si>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</si>
  <si>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</si>
  <si>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</si>
  <si>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</si>
  <si>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</si>
  <si>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</si>
  <si>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</si>
  <si>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</si>
  <si>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</si>
  <si>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</si>
  <si>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</si>
  <si>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</si>
  <si>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</si>
  <si>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</si>
  <si>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</si>
  <si>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</si>
  <si>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</si>
  <si>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</si>
  <si>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</si>
  <si>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</si>
  <si>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</si>
  <si>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</si>
  <si>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</si>
  <si>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</si>
  <si>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</si>
  <si>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</si>
  <si>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</si>
  <si>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</si>
  <si>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</si>
  <si>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</si>
  <si>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</si>
  <si>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</si>
  <si>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</si>
  <si>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</si>
  <si>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</si>
  <si>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</si>
  <si>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</si>
  <si>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</si>
  <si>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</si>
  <si>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</si>
  <si>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</si>
  <si>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</si>
  <si>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</si>
  <si>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</si>
  <si>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</si>
  <si>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</si>
  <si>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</si>
  <si>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</si>
  <si>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</si>
  <si>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</si>
  <si>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</si>
  <si>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</si>
  <si>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</si>
  <si>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</si>
  <si>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</si>
  <si>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</si>
  <si>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</si>
  <si>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</si>
  <si>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</si>
  <si>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</si>
  <si>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</si>
  <si>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</si>
  <si>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</si>
  <si>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</si>
  <si>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</si>
  <si>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</si>
  <si>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</si>
  <si>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</si>
  <si>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</si>
  <si>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</si>
  <si>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</si>
  <si>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</si>
  <si>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</si>
  <si>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</si>
  <si>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</si>
  <si>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</si>
  <si>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</si>
  <si>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</si>
  <si>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</si>
  <si>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</si>
  <si>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</si>
  <si>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</si>
  <si>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</si>
  <si>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</si>
  <si>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</si>
  <si>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</si>
  <si>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</si>
  <si>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</si>
  <si>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</si>
  <si>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</si>
  <si>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</si>
  <si>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</si>
  <si>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</si>
  <si>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</si>
  <si>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</si>
  <si>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</si>
  <si>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</si>
  <si>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</si>
  <si>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</si>
  <si>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</si>
  <si>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</si>
  <si>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</si>
  <si>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</si>
  <si>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</si>
  <si>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</si>
  <si>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</si>
  <si>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</si>
  <si>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</si>
  <si>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</si>
  <si>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</si>
  <si>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</si>
  <si>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</si>
  <si>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</si>
  <si>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</si>
  <si>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</si>
  <si>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</si>
  <si>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</si>
  <si>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</si>
  <si>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</si>
  <si>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</si>
  <si>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</si>
  <si>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</si>
  <si>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</si>
  <si>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</si>
  <si>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</si>
  <si>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</si>
  <si>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</si>
  <si>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</si>
  <si>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</si>
  <si>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</si>
  <si>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</si>
  <si>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</si>
  <si>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</si>
  <si>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</si>
  <si>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</si>
  <si>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</si>
  <si>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</si>
  <si>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</si>
  <si>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</si>
  <si>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</si>
  <si>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</si>
  <si>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</si>
  <si>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</si>
  <si>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</si>
  <si>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</si>
  <si>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</si>
  <si>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</si>
  <si>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</si>
  <si>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</si>
  <si>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</si>
  <si>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</si>
  <si>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</si>
  <si>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</si>
  <si>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</si>
  <si>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</si>
  <si>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</si>
  <si>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</si>
  <si>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</si>
  <si>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</si>
  <si>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</si>
  <si>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</si>
  <si>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</si>
  <si>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</si>
  <si>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</si>
  <si>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</si>
  <si>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</si>
  <si>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</si>
  <si>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</si>
  <si>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</si>
  <si>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</si>
  <si>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</si>
  <si>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</si>
  <si>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</si>
  <si>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</si>
  <si>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</si>
  <si>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</si>
  <si>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</si>
  <si>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</si>
  <si>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</si>
  <si>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</si>
  <si>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</si>
  <si>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</si>
  <si>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</si>
  <si>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</si>
  <si>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</si>
  <si>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</si>
  <si>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</si>
  <si>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</si>
  <si>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</si>
  <si>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</si>
  <si>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</si>
  <si>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</si>
  <si>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</si>
  <si>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</si>
  <si>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</si>
  <si>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</si>
  <si>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</si>
  <si>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</si>
  <si>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</si>
  <si>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</si>
  <si>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</si>
  <si>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</si>
  <si>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</si>
  <si>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</si>
  <si>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</si>
  <si>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</si>
  <si>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</si>
  <si>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</si>
  <si>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</si>
  <si>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</si>
  <si>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</si>
  <si>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</si>
  <si>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</si>
  <si>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</si>
  <si>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</si>
  <si>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</si>
  <si>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</si>
  <si>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</si>
  <si>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</si>
  <si>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</si>
  <si>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</si>
  <si>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</si>
  <si>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</si>
  <si>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</si>
  <si>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</si>
  <si>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</si>
  <si>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</si>
  <si>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</si>
  <si>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</si>
  <si>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</si>
  <si>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</si>
  <si>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</si>
  <si>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</si>
  <si>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</si>
  <si>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</si>
  <si>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</si>
  <si>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</si>
  <si>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</si>
  <si>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</si>
  <si>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</si>
  <si>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</si>
  <si>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</si>
  <si>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</si>
  <si>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</si>
  <si>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</si>
  <si>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</si>
  <si>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</si>
  <si>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</si>
  <si>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</si>
  <si>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</si>
  <si>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</si>
  <si>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</si>
  <si>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</si>
  <si>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</si>
  <si>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</si>
  <si>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</si>
  <si>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</si>
  <si>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</si>
  <si>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</si>
  <si>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</si>
  <si>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</si>
  <si>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</si>
  <si>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</si>
  <si>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</si>
  <si>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</si>
  <si>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</si>
  <si>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</si>
  <si>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</si>
  <si>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</si>
  <si>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</si>
  <si>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</si>
  <si>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</si>
  <si>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</si>
  <si>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</si>
  <si>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</si>
  <si>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</si>
  <si>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</si>
  <si>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</si>
  <si>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</si>
  <si>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</si>
  <si>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</si>
  <si>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</si>
  <si>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</si>
  <si>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</si>
  <si>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</si>
  <si>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</si>
  <si>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</si>
  <si>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</si>
  <si>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</si>
  <si>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</si>
  <si>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</si>
  <si>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</si>
  <si>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</si>
  <si>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</si>
  <si>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</si>
  <si>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</si>
  <si>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</si>
  <si>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</si>
  <si>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</si>
  <si>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</si>
  <si>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</si>
  <si>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</si>
  <si>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</si>
  <si>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</si>
  <si>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</si>
  <si>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</si>
  <si>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</si>
  <si>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</si>
  <si>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</si>
  <si>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</si>
  <si>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</si>
  <si>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</si>
  <si>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</si>
  <si>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</si>
  <si>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</si>
  <si>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</si>
  <si>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</si>
  <si>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</si>
  <si>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</si>
  <si>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</si>
  <si>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</si>
  <si>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</si>
  <si>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</si>
  <si>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</si>
  <si>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</si>
  <si>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</si>
  <si>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</si>
  <si>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</si>
  <si>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</si>
  <si>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</si>
  <si>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</si>
  <si>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</si>
  <si>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</si>
  <si>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</si>
  <si>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</si>
  <si>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</si>
  <si>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</si>
  <si>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</si>
  <si>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</si>
  <si>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</si>
  <si>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</si>
  <si>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</si>
  <si>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</si>
  <si>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</si>
  <si>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</si>
  <si>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</si>
  <si>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</si>
  <si>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</si>
  <si>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</si>
  <si>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</si>
  <si>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</si>
  <si>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</si>
  <si>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</si>
  <si>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</si>
  <si>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</si>
  <si>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</si>
  <si>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</si>
  <si>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</si>
  <si>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</si>
  <si>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</si>
  <si>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</si>
  <si>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</si>
  <si>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</si>
  <si>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</si>
  <si>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</si>
  <si>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</si>
  <si>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</si>
  <si>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</si>
  <si>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</si>
  <si>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</si>
  <si>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</si>
  <si>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</si>
  <si>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</si>
  <si>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</si>
  <si>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</si>
  <si>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</si>
  <si>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</si>
  <si>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</si>
  <si>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</si>
  <si>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</si>
  <si>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</si>
  <si>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</si>
  <si>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</si>
  <si>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</si>
  <si>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</si>
  <si>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</si>
  <si>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</si>
  <si>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</si>
  <si>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</si>
  <si>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</si>
  <si>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</si>
  <si>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</si>
  <si>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</si>
  <si>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</si>
  <si>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</si>
  <si>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</si>
  <si>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</si>
  <si>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</si>
  <si>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</si>
  <si>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</si>
  <si>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</si>
  <si>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</si>
  <si>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</si>
  <si>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</si>
  <si>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</si>
  <si>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</si>
  <si>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</si>
  <si>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</si>
  <si>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</si>
  <si>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</si>
  <si>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</si>
  <si>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</si>
  <si>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</si>
  <si>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</si>
  <si>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</si>
  <si>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</si>
  <si>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</si>
  <si>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</si>
  <si>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</si>
  <si>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</si>
  <si>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</si>
  <si>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</si>
  <si>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</si>
  <si>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</si>
  <si>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</si>
  <si>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</si>
  <si>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</si>
  <si>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</si>
  <si>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</si>
  <si>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</si>
  <si>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</si>
  <si>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</si>
  <si>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</si>
  <si>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</si>
  <si>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</si>
  <si>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</si>
  <si>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</si>
  <si>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</si>
  <si>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</si>
  <si>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</si>
  <si>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</si>
  <si>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</si>
  <si>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</si>
  <si>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</si>
  <si>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</si>
  <si>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</si>
  <si>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</si>
  <si>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</si>
  <si>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</si>
  <si>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</si>
  <si>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</si>
  <si>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</si>
  <si>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</si>
  <si>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</si>
  <si>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</si>
  <si>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</si>
  <si>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</si>
  <si>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</si>
  <si>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</si>
  <si>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</si>
  <si>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</si>
  <si>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</si>
  <si>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</si>
  <si>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</si>
  <si>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</si>
  <si>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</si>
  <si>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</si>
  <si>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</si>
  <si>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</si>
  <si>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</si>
  <si>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</si>
  <si>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</si>
  <si>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</si>
  <si>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</si>
  <si>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</si>
  <si>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</si>
  <si>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</si>
  <si>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</si>
  <si>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</si>
  <si>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</si>
  <si>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</si>
  <si>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</si>
  <si>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</si>
  <si>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</si>
  <si>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</si>
  <si>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</si>
  <si>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</si>
  <si>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</si>
  <si>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</si>
  <si>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</si>
  <si>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</si>
  <si>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</si>
  <si>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</si>
  <si>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</si>
  <si>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</si>
  <si>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</si>
  <si>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</si>
  <si>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</si>
  <si>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</si>
  <si>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</si>
  <si>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</si>
  <si>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</si>
  <si>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</si>
  <si>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</si>
  <si>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</si>
  <si>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</si>
  <si>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</si>
  <si>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</si>
  <si>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</si>
  <si>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</si>
  <si>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</si>
  <si>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</si>
  <si>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</si>
  <si>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</si>
  <si>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</si>
  <si>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</si>
  <si>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</si>
  <si>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</si>
  <si>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</si>
  <si>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</si>
  <si>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</si>
  <si>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</si>
  <si>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</si>
  <si>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</si>
  <si>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</si>
  <si>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</si>
  <si>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</si>
  <si>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</si>
  <si>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</si>
  <si>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</si>
  <si>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</si>
  <si>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</si>
  <si>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</si>
  <si>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</si>
  <si>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</si>
  <si>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</si>
  <si>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</si>
  <si>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</si>
  <si>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</si>
  <si>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</si>
  <si>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</si>
  <si>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</si>
  <si>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</si>
  <si>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</si>
  <si>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</si>
  <si>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</si>
  <si>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</si>
  <si>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</si>
  <si>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</si>
  <si>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</si>
  <si>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</si>
  <si>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</si>
  <si>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</si>
  <si>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</si>
  <si>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</si>
  <si>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</si>
  <si>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</si>
  <si>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</si>
  <si>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</si>
  <si>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</si>
  <si>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</si>
  <si>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</si>
  <si>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</si>
  <si>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</si>
  <si>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</si>
  <si>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</si>
  <si>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</si>
  <si>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</si>
  <si>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</si>
  <si>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</si>
  <si>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</si>
  <si>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</si>
  <si>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</si>
  <si>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</si>
  <si>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</si>
  <si>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</si>
  <si>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</si>
  <si>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</si>
  <si>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</si>
  <si>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</si>
  <si>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</si>
  <si>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</si>
  <si>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</si>
  <si>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</si>
  <si>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</si>
  <si>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</si>
  <si>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</si>
  <si>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</si>
  <si>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</si>
  <si>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</si>
  <si>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</si>
  <si>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</si>
  <si>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</si>
  <si>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</si>
  <si>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</si>
  <si>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</si>
  <si>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</si>
  <si>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</si>
  <si>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</si>
  <si>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</si>
  <si>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</si>
  <si>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</si>
  <si>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</si>
  <si>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</si>
  <si>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</si>
  <si>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</si>
  <si>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</si>
  <si>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</si>
  <si>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</si>
  <si>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</si>
  <si>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</si>
  <si>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</si>
  <si>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</si>
  <si>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</si>
  <si>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</si>
  <si>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</si>
  <si>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</si>
  <si>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</si>
  <si>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</si>
  <si>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</si>
  <si>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</si>
  <si>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</si>
  <si>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</si>
  <si>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</si>
  <si>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</si>
  <si>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</si>
  <si>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</si>
  <si>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</si>
  <si>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</si>
  <si>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</si>
  <si>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</si>
  <si>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</si>
  <si>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</si>
  <si>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</si>
  <si>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</si>
  <si>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</si>
  <si>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</si>
  <si>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</si>
  <si>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</si>
  <si>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</si>
  <si>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</si>
  <si>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</si>
  <si>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</si>
  <si>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</si>
  <si>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</si>
  <si>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</si>
  <si>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</si>
  <si>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</si>
  <si>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</si>
  <si>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</si>
  <si>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</si>
  <si>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</si>
  <si>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</si>
  <si>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</si>
  <si>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</si>
  <si>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</si>
  <si>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</si>
  <si>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</si>
  <si>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</si>
  <si>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</si>
  <si>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</si>
  <si>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</si>
  <si>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</si>
  <si>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</si>
  <si>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</si>
  <si>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</si>
  <si>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</si>
  <si>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</si>
  <si>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</si>
  <si>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</si>
  <si>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</si>
  <si>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</si>
  <si>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</si>
  <si>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</si>
  <si>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</si>
  <si>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</si>
  <si>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</si>
  <si>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</si>
  <si>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</si>
  <si>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</si>
  <si>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</si>
  <si>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</si>
  <si>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</si>
  <si>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</si>
  <si>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</si>
  <si>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</si>
  <si>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</si>
  <si>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</si>
  <si>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</si>
  <si>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</si>
  <si>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</si>
  <si>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</si>
  <si>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</si>
  <si>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</si>
  <si>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</si>
  <si>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</si>
  <si>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</si>
  <si>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</si>
  <si>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</si>
  <si>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</si>
  <si>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</si>
  <si>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</si>
  <si>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</si>
  <si>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</si>
  <si>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</si>
  <si>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</si>
  <si>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</si>
  <si>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</si>
  <si>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</si>
  <si>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</si>
  <si>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</si>
  <si>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</si>
  <si>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</si>
  <si>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</si>
  <si>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</si>
  <si>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</si>
  <si>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</si>
  <si>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</si>
  <si>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</si>
  <si>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</si>
  <si>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</si>
  <si>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</si>
  <si>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</si>
  <si>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</si>
  <si>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</si>
  <si>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</si>
  <si>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</si>
  <si>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</si>
  <si>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</si>
  <si>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</si>
  <si>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</si>
  <si>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</si>
  <si>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</si>
  <si>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</si>
  <si>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</si>
  <si>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</si>
  <si>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</si>
  <si>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</si>
  <si>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</si>
  <si>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</si>
  <si>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</si>
  <si>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</si>
  <si>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</si>
  <si>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</si>
  <si>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</si>
  <si>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</si>
  <si>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</si>
  <si>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</si>
  <si>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</si>
  <si>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</si>
  <si>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</si>
  <si>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</si>
  <si>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</si>
  <si>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</si>
  <si>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</si>
  <si>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</si>
  <si>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</si>
  <si>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</si>
  <si>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</si>
  <si>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</si>
  <si>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</si>
  <si>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</si>
  <si>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</si>
  <si>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</si>
  <si>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</si>
  <si>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</si>
  <si>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</si>
  <si>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</si>
  <si>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</si>
  <si>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</si>
  <si>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</si>
  <si>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</si>
  <si>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</si>
  <si>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</si>
  <si>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</si>
  <si>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</si>
  <si>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</si>
  <si>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</si>
  <si>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</si>
  <si>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</si>
  <si>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</si>
  <si>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</si>
  <si>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</si>
  <si>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</si>
  <si>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</si>
  <si>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</si>
  <si>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</si>
  <si>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</si>
  <si>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</si>
  <si>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</si>
  <si>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</si>
  <si>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</si>
  <si>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</si>
  <si>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</si>
  <si>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</si>
  <si>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</si>
  <si>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</si>
  <si>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</si>
  <si>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</si>
  <si>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</si>
  <si>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</si>
  <si>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</si>
  <si>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</si>
  <si>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</si>
  <si>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</si>
  <si>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</si>
  <si>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</si>
  <si>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</si>
  <si>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</si>
  <si>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</si>
  <si>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</si>
  <si>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</si>
  <si>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</si>
  <si>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</si>
  <si>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</si>
  <si>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</si>
  <si>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</si>
  <si>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</si>
  <si>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</si>
  <si>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</si>
  <si>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</si>
  <si>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</si>
  <si>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</si>
  <si>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</si>
  <si>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</si>
  <si>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</si>
  <si>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</si>
  <si>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</si>
  <si>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</si>
  <si>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</si>
  <si>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</si>
  <si>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</si>
  <si>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</si>
  <si>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</si>
  <si>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</si>
  <si>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</si>
  <si>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</si>
  <si>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</si>
  <si>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</si>
  <si>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</si>
  <si>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</si>
  <si>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</si>
  <si>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</si>
  <si>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</si>
  <si>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</si>
  <si>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</si>
  <si>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</si>
  <si>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</si>
  <si>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</si>
  <si>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</si>
  <si>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</si>
  <si>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</si>
  <si>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</si>
  <si>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</si>
  <si>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</si>
  <si>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</si>
  <si>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</si>
  <si>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</si>
  <si>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</si>
  <si>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</si>
  <si>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</si>
  <si>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</si>
  <si>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</si>
  <si>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</si>
  <si>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</si>
  <si>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</si>
  <si>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</si>
  <si>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</si>
  <si>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</si>
  <si>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</si>
  <si>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</si>
  <si>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</si>
  <si>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</si>
  <si>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</si>
  <si>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</si>
  <si>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</si>
  <si>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</si>
  <si>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</si>
  <si>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</si>
  <si>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</si>
  <si>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</si>
  <si>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</si>
  <si>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</si>
  <si>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</si>
  <si>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</si>
  <si>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</si>
  <si>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</si>
  <si>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</si>
  <si>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</si>
  <si>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</si>
  <si>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</si>
  <si>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</si>
  <si>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</si>
  <si>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</si>
  <si>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</si>
  <si>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</si>
  <si>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</si>
  <si>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</si>
  <si>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</si>
  <si>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</si>
  <si>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</si>
  <si>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</si>
  <si>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</si>
  <si>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</si>
  <si>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</si>
  <si>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</si>
  <si>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</si>
  <si>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</si>
  <si>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</si>
  <si>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</si>
  <si>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</si>
  <si>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</si>
  <si>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</si>
  <si>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</si>
  <si>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</si>
  <si>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</si>
  <si>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</si>
  <si>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</si>
  <si>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</si>
  <si>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</si>
  <si>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</si>
  <si>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</si>
  <si>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</si>
  <si>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</si>
  <si>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</si>
  <si>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</si>
  <si>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</si>
  <si>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</si>
  <si>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</si>
  <si>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</si>
  <si>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</si>
  <si>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</si>
  <si>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</si>
  <si>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</si>
  <si>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</si>
  <si>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</si>
  <si>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</si>
  <si>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</si>
  <si>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</si>
  <si>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</si>
  <si>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</si>
  <si>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</si>
  <si>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</si>
  <si>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</si>
  <si>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</si>
  <si>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</si>
  <si>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</si>
  <si>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</si>
  <si>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</si>
  <si>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</si>
  <si>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</si>
  <si>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</si>
  <si>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</si>
  <si>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</si>
  <si>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</si>
  <si>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</si>
  <si>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</si>
  <si>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</si>
  <si>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</si>
  <si>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</si>
  <si>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</si>
  <si>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</si>
  <si>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</si>
  <si>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</si>
  <si>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</si>
  <si>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</si>
  <si>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</si>
  <si>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</si>
  <si>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</si>
  <si>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</si>
  <si>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</si>
  <si>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</si>
  <si>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</si>
  <si>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</si>
  <si>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</si>
  <si>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</si>
  <si>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</si>
  <si>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</si>
  <si>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</si>
  <si>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</si>
  <si>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</si>
  <si>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</si>
  <si>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</si>
  <si>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</si>
  <si>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</si>
  <si>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</si>
  <si>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</si>
  <si>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</si>
  <si>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</si>
  <si>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</si>
  <si>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</si>
  <si>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</si>
  <si>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</si>
  <si>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</si>
  <si>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</si>
  <si>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</si>
  <si>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</si>
  <si>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</si>
  <si>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</si>
  <si>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</si>
  <si>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</si>
  <si>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</si>
  <si>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</si>
  <si>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</si>
  <si>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</si>
  <si>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</si>
  <si>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</si>
  <si>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</si>
  <si>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</si>
  <si>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</si>
  <si>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</si>
  <si>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</si>
  <si>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</si>
  <si>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</si>
  <si>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</si>
  <si>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</si>
  <si>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</si>
  <si>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</si>
  <si>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</si>
  <si>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</si>
  <si>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</si>
  <si>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</si>
  <si>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</si>
  <si>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</si>
  <si>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</si>
  <si>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</si>
  <si>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</si>
  <si>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</si>
  <si>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</si>
  <si>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</si>
  <si>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</si>
  <si>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</si>
  <si>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</si>
  <si>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</si>
  <si>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</si>
  <si>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</si>
  <si>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</si>
  <si>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</si>
  <si>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</si>
  <si>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</si>
  <si>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</si>
  <si>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</si>
  <si>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</si>
  <si>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</si>
  <si>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</si>
  <si>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</si>
  <si>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</si>
  <si>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</si>
  <si>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</si>
  <si>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</si>
  <si>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</si>
  <si>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</si>
  <si>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</si>
  <si>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</si>
  <si>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</si>
  <si>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</si>
  <si>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</si>
  <si>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</si>
  <si>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</si>
  <si>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</si>
  <si>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</si>
  <si>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</si>
  <si>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</si>
  <si>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</si>
  <si>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</si>
  <si>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</si>
  <si>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</si>
  <si>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</si>
  <si>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</si>
  <si>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</si>
  <si>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</si>
  <si>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</si>
  <si>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</si>
  <si>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</si>
  <si>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</si>
  <si>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</si>
  <si>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</si>
  <si>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</si>
  <si>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</si>
  <si>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</si>
  <si>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</si>
  <si>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</si>
  <si>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</si>
  <si>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</si>
  <si>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</si>
  <si>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</si>
  <si>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</si>
  <si>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</si>
  <si>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</si>
  <si>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</si>
  <si>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</si>
  <si>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</si>
  <si>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</si>
  <si>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</si>
  <si>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</si>
  <si>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</si>
  <si>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</si>
  <si>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</si>
  <si>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</si>
  <si>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</si>
  <si>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</si>
  <si>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</si>
  <si>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</si>
  <si>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</si>
  <si>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</si>
  <si>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</si>
  <si>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</si>
  <si>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</si>
  <si>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</si>
  <si>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</si>
  <si>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</si>
  <si>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</si>
  <si>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</si>
  <si>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</si>
  <si>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</si>
  <si>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</si>
  <si>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</si>
  <si>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</si>
  <si>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</si>
  <si>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</si>
  <si>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</si>
  <si>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</si>
  <si>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</si>
  <si>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</si>
  <si>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</si>
  <si>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</si>
  <si>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</si>
  <si>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</si>
  <si>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</si>
  <si>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</si>
  <si>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</si>
  <si>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</si>
  <si>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</si>
  <si>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</si>
  <si>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</si>
  <si>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</si>
  <si>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</si>
  <si>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</si>
  <si>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</si>
  <si>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</si>
  <si>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</si>
  <si>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</si>
  <si>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</si>
  <si>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</si>
  <si>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</si>
  <si>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</si>
  <si>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</si>
  <si>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</si>
  <si>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</si>
  <si>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</si>
  <si>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</si>
  <si>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</si>
  <si>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</si>
  <si>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</si>
  <si>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</si>
  <si>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</si>
  <si>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</si>
  <si>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</si>
  <si>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</si>
  <si>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</si>
  <si>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</si>
  <si>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</si>
  <si>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</si>
  <si>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</si>
  <si>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</si>
  <si>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</si>
  <si>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</si>
  <si>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</si>
  <si>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</si>
  <si>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</si>
  <si>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</si>
  <si>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</si>
  <si>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</si>
  <si>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</si>
  <si>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</si>
  <si>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</si>
  <si>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</si>
  <si>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</si>
  <si>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</si>
  <si>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</si>
  <si>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</si>
  <si>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</si>
  <si>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</si>
  <si>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</si>
  <si>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</si>
  <si>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</si>
  <si>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</si>
  <si>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</si>
  <si>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</si>
  <si>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</si>
  <si>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</si>
  <si>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</si>
  <si>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</si>
  <si>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</si>
  <si>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</si>
  <si>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</si>
  <si>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</si>
  <si>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</si>
  <si>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</si>
  <si>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</si>
  <si>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</si>
  <si>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</si>
  <si>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</si>
  <si>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</si>
  <si>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</si>
  <si>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</si>
  <si>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</si>
  <si>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</si>
  <si>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</si>
  <si>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</si>
  <si>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</si>
  <si>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</si>
  <si>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</si>
  <si>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</si>
  <si>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</si>
  <si>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</si>
  <si>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</si>
  <si>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</si>
  <si>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</si>
  <si>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</si>
  <si>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</si>
  <si>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</si>
  <si>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</si>
  <si>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</si>
  <si>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</si>
  <si>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</si>
  <si>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</si>
  <si>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</si>
  <si>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</si>
  <si>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</si>
  <si>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</si>
  <si>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</si>
  <si>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</si>
  <si>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</si>
  <si>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</si>
  <si>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</si>
  <si>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</si>
  <si>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</si>
  <si>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</si>
  <si>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</si>
  <si>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</si>
  <si>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</si>
  <si>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</si>
  <si>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</si>
  <si>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</si>
  <si>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</si>
  <si>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</si>
  <si>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</si>
  <si>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</si>
  <si>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</si>
  <si>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</si>
  <si>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</si>
  <si>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</si>
  <si>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</si>
  <si>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</si>
  <si>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</si>
  <si>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</si>
  <si>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</si>
  <si>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</si>
  <si>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</si>
  <si>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</si>
  <si>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</si>
  <si>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</si>
  <si>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</si>
  <si>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</si>
  <si>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</si>
  <si>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</si>
  <si>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</si>
  <si>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</si>
  <si>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</si>
  <si>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</si>
  <si>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</si>
  <si>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</si>
  <si>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</si>
  <si>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</si>
  <si>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</si>
  <si>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</si>
  <si>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</si>
  <si>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</si>
  <si>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</si>
  <si>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</si>
  <si>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</si>
  <si>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</si>
  <si>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</si>
  <si>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</si>
  <si>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</si>
  <si>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</si>
  <si>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</si>
  <si>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</si>
  <si>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</si>
  <si>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</si>
  <si>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</si>
  <si>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</si>
  <si>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</si>
  <si>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</si>
  <si>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</si>
  <si>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</si>
  <si>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</si>
  <si>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</si>
  <si>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</si>
  <si>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</si>
  <si>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</si>
  <si>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</si>
  <si>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</si>
  <si>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</si>
  <si>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</si>
  <si>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</si>
  <si>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</si>
  <si>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</si>
  <si>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</si>
  <si>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</si>
  <si>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</si>
  <si>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</si>
  <si>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</si>
  <si>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</si>
  <si>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</si>
  <si>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</si>
  <si>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</si>
  <si>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</si>
  <si>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</si>
  <si>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</si>
  <si>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</si>
  <si>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</si>
  <si>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</si>
  <si>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</si>
  <si>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</si>
  <si>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</si>
  <si>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</si>
  <si>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</si>
  <si>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</si>
  <si>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</si>
  <si>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</si>
  <si>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</si>
  <si>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</si>
  <si>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</si>
  <si>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</si>
  <si>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</si>
  <si>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</si>
  <si>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</si>
  <si>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</si>
  <si>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</si>
  <si>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</si>
  <si>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</si>
  <si>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</si>
  <si>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</si>
  <si>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</si>
  <si>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</si>
  <si>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</si>
  <si>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</si>
  <si>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</si>
  <si>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</si>
  <si>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</si>
  <si>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</si>
  <si>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</si>
  <si>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</si>
  <si>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</si>
  <si>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</si>
  <si>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</si>
  <si>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</si>
  <si>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</si>
  <si>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</si>
  <si>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</si>
  <si>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</si>
  <si>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</si>
  <si>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</si>
  <si>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</si>
  <si>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</si>
  <si>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</si>
  <si>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</si>
  <si>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</si>
  <si>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</si>
  <si>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</si>
  <si>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</si>
  <si>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</si>
  <si>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</si>
  <si>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</si>
  <si>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</si>
  <si>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</si>
  <si>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</si>
  <si>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</si>
  <si>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</si>
  <si>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</si>
  <si>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</si>
  <si>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</si>
  <si>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</si>
  <si>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</si>
  <si>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</si>
  <si>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</si>
  <si>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</si>
  <si>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</si>
  <si>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</si>
  <si>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</si>
  <si>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</si>
  <si>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</si>
  <si>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</si>
  <si>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</si>
  <si>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</si>
  <si>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</si>
  <si>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</si>
  <si>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</si>
  <si>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</si>
  <si>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</si>
  <si>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</si>
  <si>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</si>
  <si>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</si>
  <si>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</si>
  <si>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</si>
  <si>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</si>
  <si>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</si>
  <si>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</si>
  <si>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</si>
  <si>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</si>
  <si>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</si>
  <si>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</si>
  <si>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</si>
  <si>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</si>
  <si>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</si>
  <si>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</si>
  <si>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</si>
  <si>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</si>
  <si>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</si>
  <si>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</si>
  <si>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</si>
  <si>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</si>
  <si>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</si>
  <si>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</si>
  <si>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</si>
  <si>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</si>
  <si>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</si>
  <si>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</si>
  <si>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</si>
  <si>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</si>
  <si>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</si>
  <si>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</si>
  <si>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</si>
  <si>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</si>
  <si>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</si>
  <si>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</si>
  <si>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</si>
  <si>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</si>
  <si>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</si>
  <si>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</si>
  <si>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</si>
  <si>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</si>
  <si>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</si>
  <si>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</si>
  <si>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</si>
  <si>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</si>
  <si>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</si>
  <si>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</si>
  <si>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</si>
  <si>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</si>
  <si>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</si>
  <si>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</si>
  <si>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</si>
  <si>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</si>
  <si>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</si>
  <si>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</si>
  <si>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</si>
  <si>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</si>
  <si>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</si>
  <si>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</si>
  <si>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</si>
  <si>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</si>
  <si>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</si>
  <si>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</si>
  <si>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</si>
  <si>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</si>
  <si>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</si>
  <si>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</si>
  <si>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</si>
  <si>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</si>
  <si>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</si>
  <si>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</si>
  <si>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</si>
  <si>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</si>
  <si>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</si>
  <si>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</si>
  <si>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</si>
  <si>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</si>
  <si>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</si>
  <si>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</si>
  <si>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</si>
  <si>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</si>
  <si>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</si>
  <si>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</si>
  <si>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</si>
  <si>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</si>
  <si>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</si>
  <si>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</si>
  <si>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</si>
  <si>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</si>
  <si>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</si>
  <si>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</si>
  <si>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</si>
  <si>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</si>
  <si>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</si>
  <si>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</si>
  <si>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</si>
  <si>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</si>
  <si>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</si>
  <si>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</si>
  <si>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</si>
  <si>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</si>
  <si>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</si>
  <si>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</si>
  <si>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</si>
  <si>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</si>
  <si>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</si>
  <si>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</si>
  <si>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</si>
  <si>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</si>
  <si>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</si>
  <si>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</si>
  <si>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</si>
  <si>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</si>
  <si>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</si>
  <si>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</si>
  <si>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</si>
  <si>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</si>
  <si>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</si>
  <si>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</si>
  <si>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</si>
  <si>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</si>
  <si>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</si>
  <si>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</si>
  <si>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</si>
  <si>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</si>
  <si>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</si>
  <si>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</si>
  <si>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</si>
  <si>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</si>
  <si>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</si>
  <si>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</si>
  <si>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</si>
  <si>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</si>
  <si>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</si>
  <si>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</si>
  <si>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</si>
  <si>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</si>
  <si>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</si>
  <si>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</si>
  <si>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</si>
  <si>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</si>
  <si>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</si>
  <si>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</si>
  <si>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</si>
  <si>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</si>
  <si>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</si>
  <si>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</si>
  <si>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</si>
  <si>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</si>
  <si>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</si>
  <si>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</si>
  <si>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</si>
  <si>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</si>
  <si>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</si>
  <si>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</si>
  <si>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</si>
  <si>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</si>
  <si>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</si>
  <si>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</si>
  <si>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</si>
  <si>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</si>
  <si>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</si>
  <si>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</si>
  <si>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</si>
  <si>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</si>
  <si>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</si>
  <si>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</si>
  <si>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</si>
  <si>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</si>
  <si>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</si>
  <si>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</si>
  <si>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</si>
  <si>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</si>
  <si>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</si>
  <si>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</si>
  <si>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</si>
  <si>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</si>
  <si>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</si>
  <si>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</si>
  <si>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</si>
  <si>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</si>
  <si>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</si>
  <si>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</si>
  <si>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</si>
  <si>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</si>
  <si>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</si>
  <si>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</si>
  <si>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</si>
  <si>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</si>
  <si>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</si>
  <si>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</si>
  <si>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</si>
  <si>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</si>
  <si>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</si>
  <si>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</si>
  <si>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</si>
  <si>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</si>
  <si>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</si>
  <si>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</si>
  <si>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</si>
  <si>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</si>
  <si>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</si>
  <si>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</si>
  <si>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</si>
  <si>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</si>
  <si>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</si>
  <si>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</si>
  <si>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</si>
  <si>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</si>
  <si>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</si>
  <si>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</si>
  <si>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</si>
  <si>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</si>
  <si>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</si>
  <si>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</si>
  <si>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</si>
  <si>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</si>
  <si>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</si>
  <si>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</si>
  <si>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</si>
  <si>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</si>
  <si>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</si>
  <si>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</si>
  <si>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</si>
  <si>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</si>
  <si>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</si>
  <si>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</si>
  <si>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</si>
  <si>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</si>
  <si>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</si>
  <si>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</si>
  <si>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</si>
  <si>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</si>
  <si>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</si>
  <si>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</si>
  <si>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</si>
  <si>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</si>
  <si>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</si>
  <si>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</si>
  <si>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</si>
  <si>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</si>
  <si>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</si>
  <si>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</si>
  <si>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</si>
  <si>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</si>
  <si>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</si>
  <si>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</si>
  <si>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</si>
  <si>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</si>
  <si>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</si>
  <si>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</si>
  <si>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</si>
  <si>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</si>
  <si>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</si>
  <si>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</si>
  <si>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</si>
  <si>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</si>
  <si>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</si>
  <si>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</si>
  <si>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</si>
  <si>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</si>
  <si>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</si>
  <si>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</si>
  <si>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</si>
  <si>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</si>
  <si>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</si>
  <si>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</si>
  <si>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</si>
  <si>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</si>
  <si>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</si>
  <si>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</si>
  <si>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</si>
  <si>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</si>
  <si>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</si>
  <si>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</si>
  <si>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</si>
  <si>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</si>
  <si>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</si>
  <si>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</si>
  <si>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</si>
  <si>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</si>
  <si>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</si>
  <si>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</si>
  <si>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</si>
  <si>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</si>
  <si>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</si>
  <si>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</si>
  <si>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</si>
  <si>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</si>
  <si>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</si>
  <si>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</si>
  <si>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</si>
  <si>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</si>
  <si>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</si>
  <si>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</si>
  <si>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</si>
  <si>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</si>
  <si>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</si>
  <si>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</si>
  <si>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</si>
  <si>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</si>
  <si>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</si>
  <si>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</si>
  <si>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</si>
  <si>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</si>
  <si>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</si>
  <si>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</si>
  <si>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</si>
  <si>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</si>
  <si>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</si>
  <si>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</si>
  <si>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</si>
  <si>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</si>
  <si>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</si>
  <si>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</si>
  <si>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</si>
  <si>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</si>
  <si>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</si>
  <si>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</si>
  <si>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</si>
  <si>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</si>
  <si>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</si>
  <si>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</si>
  <si>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</si>
  <si>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</si>
  <si>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</si>
  <si>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</si>
  <si>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</si>
  <si>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</si>
  <si>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</si>
  <si>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</si>
  <si>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</si>
  <si>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</si>
  <si>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</si>
  <si>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</si>
  <si>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</si>
  <si>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</si>
  <si>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</si>
  <si>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</si>
  <si>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</si>
  <si>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</si>
  <si>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</si>
  <si>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</si>
  <si>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</si>
  <si>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</si>
  <si>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</si>
  <si>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</si>
  <si>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</si>
  <si>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</si>
  <si>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</si>
  <si>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</si>
  <si>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</si>
  <si>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</si>
  <si>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</si>
  <si>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</si>
  <si>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</si>
  <si>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</si>
  <si>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</si>
  <si>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</si>
  <si>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</si>
  <si>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</si>
  <si>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</si>
  <si>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</si>
  <si>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</si>
  <si>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</si>
  <si>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</si>
  <si>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</si>
  <si>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</si>
  <si>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</si>
  <si>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</si>
  <si>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</si>
  <si>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</si>
  <si>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</si>
  <si>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</si>
  <si>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</si>
  <si>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</si>
  <si>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</si>
  <si>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</si>
  <si>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</si>
  <si>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</si>
  <si>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</si>
  <si>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</si>
  <si>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</si>
  <si>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</si>
  <si>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</si>
  <si>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</si>
  <si>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</si>
  <si>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</si>
  <si>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</si>
  <si>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</si>
  <si>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</si>
  <si>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</si>
  <si>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</si>
  <si>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</si>
  <si>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</si>
  <si>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</si>
  <si>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</si>
  <si>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</si>
  <si>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</si>
  <si>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</si>
  <si>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</si>
  <si>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</si>
  <si>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</si>
  <si>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</si>
  <si>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</si>
  <si>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</si>
  <si>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</si>
  <si>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</si>
  <si>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</si>
  <si>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</si>
  <si>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</si>
  <si>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</si>
  <si>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</si>
  <si>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</si>
  <si>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</si>
  <si>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</si>
  <si>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</si>
  <si>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</si>
  <si>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</si>
  <si>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</si>
  <si>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</si>
  <si>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</si>
  <si>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</si>
  <si>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</si>
  <si>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</si>
  <si>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</si>
  <si>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</si>
  <si>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</si>
  <si>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</si>
  <si>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</si>
  <si>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</si>
  <si>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</si>
  <si>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</si>
  <si>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</si>
  <si>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</si>
  <si>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</si>
  <si>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</si>
  <si>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</si>
  <si>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</si>
  <si>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</si>
  <si>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</si>
  <si>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</si>
  <si>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</si>
  <si>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</si>
  <si>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</si>
  <si>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</si>
  <si>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</si>
  <si>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</si>
  <si>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</si>
  <si>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</si>
  <si>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</si>
  <si>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</si>
  <si>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</si>
  <si>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</si>
  <si>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</si>
  <si>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</si>
  <si>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</si>
  <si>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</si>
  <si>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</si>
  <si>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</si>
  <si>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</si>
  <si>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</si>
  <si>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</si>
  <si>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</si>
  <si>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</si>
  <si>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</si>
  <si>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</si>
  <si>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</si>
  <si>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</si>
  <si>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</si>
  <si>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</si>
  <si>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</si>
  <si>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</si>
  <si>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</si>
  <si>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</si>
  <si>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</si>
  <si>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</si>
  <si>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</si>
  <si>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</si>
  <si>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</si>
  <si>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</si>
  <si>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</si>
  <si>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</si>
  <si>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</si>
  <si>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</si>
  <si>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</si>
  <si>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</si>
  <si>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</si>
  <si>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</si>
  <si>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</si>
  <si>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</si>
  <si>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</si>
  <si>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</si>
  <si>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</si>
  <si>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</si>
  <si>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</si>
  <si>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</si>
  <si>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</si>
  <si>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</si>
  <si>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</si>
  <si>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</si>
  <si>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</si>
  <si>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</si>
  <si>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</si>
  <si>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</si>
  <si>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</si>
  <si>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</si>
  <si>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</si>
  <si>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</si>
  <si>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</si>
  <si>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</si>
  <si>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</si>
  <si>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</si>
  <si>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</si>
  <si>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</si>
  <si>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</si>
  <si>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</si>
  <si>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</si>
  <si>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</si>
  <si>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</si>
  <si>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</si>
  <si>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</si>
  <si>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</si>
  <si>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</si>
  <si>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</si>
  <si>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</si>
  <si>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</si>
  <si>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</si>
  <si>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</si>
  <si>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</si>
  <si>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</si>
  <si>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</si>
  <si>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</si>
  <si>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</si>
  <si>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</si>
  <si>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</si>
  <si>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</si>
  <si>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</si>
  <si>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</si>
  <si>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</si>
  <si>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</si>
  <si>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</si>
  <si>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</si>
  <si>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</si>
  <si>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</si>
  <si>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</si>
  <si>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</si>
  <si>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</si>
  <si>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</si>
  <si>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</si>
  <si>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</si>
  <si>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</si>
  <si>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</si>
  <si>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</si>
  <si>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</si>
  <si>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</si>
  <si>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</si>
  <si>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</si>
  <si>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</si>
  <si>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</si>
  <si>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</si>
  <si>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</si>
  <si>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</si>
  <si>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</si>
  <si>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</si>
  <si>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</si>
  <si>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</si>
  <si>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</si>
  <si>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</si>
  <si>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</si>
  <si>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</si>
  <si>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</si>
  <si>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</si>
  <si>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</si>
  <si>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</si>
  <si>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</si>
  <si>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</si>
  <si>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</si>
  <si>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</si>
  <si>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</si>
  <si>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</si>
  <si>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</si>
  <si>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</si>
  <si>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</si>
  <si>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</si>
  <si>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</si>
  <si>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</si>
  <si>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</si>
  <si>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</si>
  <si>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</si>
  <si>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</si>
  <si>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</si>
  <si>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</si>
  <si>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</si>
  <si>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</si>
  <si>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</si>
  <si>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</si>
  <si>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</si>
  <si>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</si>
  <si>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</si>
  <si>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</si>
  <si>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</si>
  <si>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</si>
  <si>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</si>
  <si>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</si>
  <si>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</si>
  <si>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</si>
  <si>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</si>
  <si>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</si>
  <si>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</si>
  <si>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</si>
  <si>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</si>
  <si>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</si>
  <si>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</si>
  <si>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</si>
  <si>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</si>
  <si>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</si>
  <si>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</si>
  <si>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</si>
  <si>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</si>
  <si>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</si>
  <si>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</si>
  <si>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</si>
  <si>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</si>
  <si>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</si>
  <si>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</si>
  <si>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</si>
  <si>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</si>
  <si>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</si>
  <si>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</si>
  <si>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</si>
  <si>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</si>
  <si>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</si>
  <si>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</si>
  <si>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</si>
  <si>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</si>
  <si>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</si>
  <si>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</si>
  <si>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</si>
  <si>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</si>
  <si>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</si>
  <si>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</si>
  <si>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</si>
  <si>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</si>
  <si>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</si>
  <si>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</si>
  <si>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</si>
  <si>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</si>
  <si>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</si>
  <si>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</si>
  <si>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</si>
  <si>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</si>
  <si>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</si>
  <si>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</si>
  <si>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</si>
  <si>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</si>
  <si>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</si>
  <si>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</si>
  <si>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</si>
  <si>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</si>
  <si>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</si>
  <si>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</si>
  <si>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</si>
  <si>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</si>
  <si>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</si>
  <si>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</si>
  <si>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</si>
  <si>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</si>
  <si>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</si>
  <si>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</si>
  <si>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</si>
  <si>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</si>
  <si>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</si>
  <si>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</si>
  <si>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</si>
  <si>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</si>
  <si>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</si>
  <si>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</si>
  <si>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</si>
  <si>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</si>
  <si>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</si>
  <si>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</si>
  <si>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</si>
  <si>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</si>
  <si>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</si>
  <si>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</si>
  <si>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</si>
  <si>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</si>
  <si>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</si>
  <si>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</si>
  <si>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</si>
  <si>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</si>
  <si>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</si>
  <si>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</si>
  <si>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</si>
  <si>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</si>
  <si>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</si>
  <si>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</si>
  <si>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</si>
  <si>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</si>
  <si>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</si>
  <si>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</si>
  <si>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</si>
  <si>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</si>
  <si>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</si>
  <si>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</si>
  <si>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</si>
  <si>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</si>
  <si>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</si>
  <si>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</si>
  <si>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</si>
  <si>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</si>
  <si>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</si>
  <si>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</si>
  <si>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</si>
  <si>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</si>
  <si>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</si>
  <si>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</si>
  <si>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</si>
  <si>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</si>
  <si>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</si>
  <si>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</si>
  <si>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</si>
  <si>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</si>
  <si>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</si>
  <si>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</si>
  <si>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</si>
  <si>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</si>
  <si>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</si>
  <si>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</si>
  <si>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</si>
  <si>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</si>
  <si>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</si>
  <si>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</si>
  <si>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</si>
  <si>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</si>
  <si>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</si>
  <si>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</si>
  <si>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</si>
  <si>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</si>
  <si>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</si>
  <si>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</si>
  <si>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</si>
  <si>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</si>
  <si>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</si>
  <si>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</si>
  <si>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</si>
  <si>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</si>
  <si>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</si>
  <si>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</si>
  <si>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</si>
  <si>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</si>
  <si>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</si>
  <si>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</si>
  <si>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</si>
  <si>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</si>
  <si>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</si>
  <si>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</si>
  <si>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</si>
  <si>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</si>
  <si>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</si>
  <si>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</si>
  <si>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</si>
  <si>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</si>
  <si>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</si>
  <si>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</si>
  <si>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</si>
  <si>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</si>
  <si>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</si>
  <si>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</si>
  <si>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</si>
  <si>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</si>
  <si>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</si>
  <si>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</si>
  <si>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</si>
  <si>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</si>
  <si>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</si>
  <si>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</si>
  <si>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</si>
  <si>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</si>
  <si>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</si>
  <si>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</si>
  <si>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</si>
  <si>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</si>
  <si>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</si>
  <si>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</si>
  <si>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</si>
  <si>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</si>
  <si>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</si>
  <si>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</si>
  <si>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</si>
  <si>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</si>
  <si>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</si>
  <si>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</si>
  <si>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</si>
  <si>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</si>
  <si>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</si>
  <si>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</si>
  <si>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</si>
  <si>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</si>
  <si>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</si>
  <si>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</si>
  <si>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</si>
  <si>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</si>
  <si>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</si>
  <si>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</si>
  <si>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</si>
  <si>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</si>
  <si>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</si>
  <si>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</si>
  <si>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</si>
  <si>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</si>
  <si>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</si>
  <si>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</si>
  <si>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</si>
  <si>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</si>
  <si>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</si>
  <si>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</si>
  <si>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</si>
  <si>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</si>
  <si>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</si>
  <si>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</si>
  <si>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</si>
  <si>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</si>
  <si>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</si>
  <si>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</si>
  <si>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</si>
  <si>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</si>
  <si>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</si>
  <si>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</si>
  <si>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</si>
  <si>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</si>
  <si>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</si>
  <si>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</si>
  <si>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</si>
  <si>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</si>
  <si>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</si>
  <si>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</si>
  <si>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</si>
  <si>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</si>
  <si>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</si>
  <si>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</si>
  <si>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</si>
  <si>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</si>
  <si>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</si>
  <si>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</si>
  <si>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</si>
  <si>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</si>
  <si>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</si>
  <si>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</si>
  <si>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</si>
  <si>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</si>
  <si>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</si>
  <si>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</si>
  <si>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</si>
  <si>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</si>
  <si>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</si>
  <si>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</si>
  <si>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</si>
  <si>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</si>
  <si>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</si>
  <si>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</si>
  <si>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</si>
  <si>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</si>
  <si>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</si>
  <si>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</si>
  <si>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</si>
  <si>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</si>
  <si>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</si>
  <si>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</si>
  <si>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</si>
  <si>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</si>
  <si>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</si>
  <si>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</si>
  <si>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</si>
  <si>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</si>
  <si>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</si>
  <si>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</si>
  <si>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</si>
  <si>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</si>
  <si>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</si>
  <si>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</si>
  <si>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</si>
  <si>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</si>
  <si>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</si>
  <si>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</si>
  <si>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</si>
  <si>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</si>
  <si>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</si>
  <si>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</si>
  <si>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</si>
  <si>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</si>
  <si>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</si>
  <si>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</si>
  <si>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</si>
  <si>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</si>
  <si>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</si>
  <si>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</si>
  <si>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</si>
  <si>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</si>
  <si>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</si>
  <si>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</si>
  <si>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</si>
  <si>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</si>
  <si>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</si>
  <si>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</si>
  <si>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</si>
  <si>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</si>
  <si>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</si>
  <si>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</si>
  <si>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</si>
  <si>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</si>
  <si>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</si>
  <si>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</si>
  <si>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</si>
  <si>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</si>
  <si>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</si>
  <si>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</si>
  <si>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</si>
  <si>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</si>
  <si>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</si>
  <si>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</si>
  <si>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</si>
  <si>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</si>
  <si>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</si>
  <si>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</si>
  <si>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</si>
  <si>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</si>
  <si>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</si>
  <si>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</si>
  <si>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</si>
  <si>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</si>
  <si>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</si>
  <si>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</si>
  <si>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</si>
  <si>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</si>
  <si>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</si>
  <si>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</si>
  <si>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</si>
  <si>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</si>
  <si>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</si>
  <si>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</si>
  <si>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</si>
  <si>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</si>
  <si>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</si>
  <si>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</si>
  <si>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</si>
  <si>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</si>
  <si>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</si>
  <si>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</si>
  <si>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</si>
  <si>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</si>
  <si>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</si>
  <si>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</si>
  <si>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</si>
  <si>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</si>
  <si>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</si>
  <si>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</si>
  <si>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</si>
  <si>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</si>
  <si>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</si>
  <si>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</si>
  <si>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</si>
  <si>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</si>
  <si>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</si>
  <si>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</si>
  <si>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</si>
  <si>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</si>
  <si>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</si>
  <si>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</si>
  <si>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</si>
  <si>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</si>
  <si>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</si>
  <si>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</si>
  <si>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</si>
  <si>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</si>
  <si>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</si>
  <si>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</si>
  <si>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</si>
  <si>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</si>
  <si>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</si>
  <si>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</si>
  <si>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</si>
  <si>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</si>
  <si>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</si>
  <si>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</si>
  <si>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</si>
  <si>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</si>
  <si>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</si>
  <si>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</si>
  <si>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</si>
  <si>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</si>
  <si>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</si>
  <si>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</si>
  <si>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</si>
  <si>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</si>
  <si>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</si>
  <si>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</si>
  <si>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</si>
  <si>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</si>
  <si>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</si>
  <si>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</si>
  <si>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</si>
  <si>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</si>
  <si>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</si>
  <si>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</si>
  <si>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</si>
  <si>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</si>
  <si>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</si>
  <si>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</si>
  <si>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</si>
  <si>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</si>
  <si>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</si>
  <si>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</si>
  <si>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</si>
  <si>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</si>
  <si>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</si>
  <si>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</si>
  <si>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</si>
  <si>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</si>
  <si>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</si>
  <si>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</si>
  <si>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</si>
  <si>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</si>
  <si>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</si>
  <si>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</si>
  <si>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</si>
  <si>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</si>
  <si>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</si>
  <si>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</si>
  <si>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</si>
  <si>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</si>
  <si>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</si>
  <si>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</si>
  <si>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</si>
  <si>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</si>
  <si>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</si>
  <si>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</si>
  <si>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</si>
  <si>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</si>
  <si>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</si>
  <si>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</si>
  <si>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</si>
  <si>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</si>
  <si>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</si>
  <si>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</si>
  <si>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</si>
  <si>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</si>
  <si>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</si>
  <si>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</si>
  <si>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</si>
  <si>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</si>
  <si>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</si>
  <si>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</si>
  <si>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</si>
  <si>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</si>
  <si>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</si>
  <si>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</si>
  <si>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</si>
  <si>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</si>
  <si>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</si>
  <si>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</si>
  <si>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</si>
  <si>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</si>
  <si>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</si>
  <si>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</si>
  <si>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</si>
  <si>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</si>
  <si>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</si>
  <si>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</si>
  <si>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</si>
  <si>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</si>
  <si>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</si>
  <si>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</si>
  <si>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</si>
  <si>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</si>
  <si>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</si>
  <si>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</si>
  <si>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</si>
  <si>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</si>
  <si>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</si>
  <si>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</si>
  <si>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</si>
  <si>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</si>
  <si>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</si>
  <si>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</si>
  <si>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</si>
  <si>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</si>
  <si>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</si>
  <si>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</si>
  <si>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</si>
  <si>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</si>
  <si>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</si>
  <si>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</si>
  <si>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</si>
  <si>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</si>
  <si>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</si>
  <si>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</si>
  <si>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</si>
  <si>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</si>
  <si>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</si>
  <si>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</si>
  <si>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</si>
  <si>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</si>
  <si>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</si>
  <si>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</si>
  <si>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</si>
  <si>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</si>
  <si>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</si>
  <si>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</si>
  <si>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</si>
  <si>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</si>
  <si>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</si>
  <si>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</si>
  <si>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</si>
  <si>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</si>
  <si>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</si>
  <si>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</si>
  <si>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</si>
  <si>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</si>
  <si>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</si>
  <si>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</si>
  <si>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</si>
  <si>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</si>
  <si>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</si>
  <si>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</si>
  <si>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</si>
  <si>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</si>
  <si>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</si>
  <si>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</si>
  <si>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</si>
  <si>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</si>
  <si>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</si>
  <si>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</si>
  <si>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</si>
  <si>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</si>
  <si>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</si>
  <si>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</si>
  <si>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</si>
  <si>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</si>
  <si>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</si>
  <si>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</si>
  <si>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</si>
  <si>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</si>
  <si>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</si>
  <si>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</si>
  <si>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</si>
  <si>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</si>
  <si>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</si>
  <si>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</si>
  <si>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</si>
  <si>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</si>
  <si>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</si>
  <si>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</si>
  <si>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</si>
  <si>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</si>
  <si>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</si>
  <si>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</si>
  <si>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</si>
  <si>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</si>
  <si>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</si>
  <si>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</si>
  <si>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</si>
  <si>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</si>
  <si>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</si>
  <si>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</si>
  <si>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</si>
  <si>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</si>
  <si>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</si>
  <si>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</si>
  <si>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</si>
  <si>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</si>
  <si>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</si>
  <si>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</si>
  <si>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</si>
  <si>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</si>
  <si>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</si>
  <si>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</si>
  <si>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</si>
  <si>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</si>
  <si>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</si>
  <si>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</si>
  <si>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</si>
  <si>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</si>
  <si>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</si>
  <si>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</si>
  <si>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</si>
  <si>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</si>
  <si>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</si>
  <si>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</si>
  <si>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</si>
  <si>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</si>
  <si>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</si>
  <si>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</si>
  <si>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</si>
  <si>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</si>
  <si>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</si>
  <si>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</si>
  <si>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</si>
  <si>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</si>
  <si>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</si>
  <si>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</si>
  <si>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</si>
  <si>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</si>
  <si>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</si>
  <si>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</si>
  <si>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</si>
  <si>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</si>
  <si>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</si>
  <si>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</si>
  <si>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</si>
  <si>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</si>
  <si>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</si>
  <si>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</si>
  <si>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</si>
  <si>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</si>
  <si>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</si>
  <si>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</si>
  <si>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</si>
  <si>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</si>
  <si>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</si>
  <si>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</si>
  <si>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</si>
  <si>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</si>
  <si>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</si>
  <si>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</si>
  <si>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</si>
  <si>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</si>
  <si>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</si>
  <si>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</si>
  <si>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</si>
  <si>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</si>
  <si>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</si>
  <si>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</si>
  <si>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</si>
  <si>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</si>
  <si>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</si>
  <si>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</si>
  <si>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</si>
  <si>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</si>
  <si>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</si>
  <si>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</si>
  <si>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</si>
  <si>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</si>
  <si>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</si>
  <si>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</si>
  <si>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</si>
  <si>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</si>
  <si>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</si>
  <si>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</si>
  <si>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</si>
  <si>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</si>
  <si>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</si>
  <si>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</si>
  <si>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</si>
  <si>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</si>
  <si>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</si>
  <si>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</si>
  <si>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</si>
  <si>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</si>
  <si>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</si>
  <si>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</si>
  <si>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</si>
  <si>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</si>
  <si>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</si>
  <si>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</si>
  <si>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</si>
  <si>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</si>
  <si>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</si>
  <si>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</si>
  <si>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</si>
  <si>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</si>
  <si>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</si>
  <si>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</si>
  <si>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</si>
  <si>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</si>
  <si>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</si>
  <si>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</si>
  <si>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</si>
  <si>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</si>
  <si>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</si>
  <si>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</si>
  <si>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</si>
  <si>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</si>
  <si>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</si>
  <si>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</si>
  <si>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</si>
  <si>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</si>
  <si>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</si>
  <si>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</si>
  <si>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</si>
  <si>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</si>
  <si>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</si>
  <si>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</si>
  <si>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</si>
  <si>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</si>
  <si>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</si>
  <si>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</si>
  <si>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</si>
  <si>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</si>
  <si>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</si>
  <si>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</si>
  <si>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</si>
  <si>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</si>
  <si>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</si>
  <si>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</si>
  <si>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</si>
  <si>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</si>
  <si>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</si>
  <si>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</si>
  <si>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</si>
  <si>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</si>
  <si>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</si>
  <si>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</si>
  <si>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</si>
  <si>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</si>
  <si>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</si>
  <si>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</si>
  <si>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</si>
  <si>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</si>
  <si>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</si>
  <si>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</si>
  <si>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</si>
  <si>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</si>
  <si>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</si>
  <si>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</si>
  <si>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</si>
  <si>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</si>
  <si>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</si>
  <si>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</si>
  <si>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</si>
  <si>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</si>
  <si>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</si>
  <si>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</si>
  <si>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</si>
  <si>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</si>
  <si>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</si>
  <si>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</si>
  <si>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</si>
  <si>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</si>
  <si>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</si>
  <si>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</si>
  <si>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xml:space="preserve">Backer Hotwatt Inc. </t>
  </si>
  <si>
    <t xml:space="preserve">Michael Parisi </t>
  </si>
  <si>
    <t>Mike.Parisi@Hotwatt.com</t>
  </si>
  <si>
    <t>978-777-0070</t>
  </si>
  <si>
    <t xml:space="preserve">Director of Operations </t>
  </si>
  <si>
    <t>978-777-0070 Ext. 238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</si>
</sst>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Mike.Parisi@Hotwatt.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ike.Parisi@Hotwatt.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5" customHeight="1">
      <c r="A29" s="302"/>
      <c r="B29" s="315"/>
      <c r="C29" s="309"/>
      <c r="D29" s="312"/>
      <c r="E29" s="300"/>
      <c r="F29" s="165" t="s">
        <v>58</v>
      </c>
      <c r="G29" s="25"/>
    </row>
    <row r="30" spans="1:7" ht="62.4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12.5">
      <c r="A37" s="302"/>
      <c r="B37" s="141">
        <v>3.01</v>
      </c>
      <c r="C37" s="142" t="s">
        <v>67</v>
      </c>
      <c r="D37" s="28" t="s">
        <v>2234</v>
      </c>
      <c r="E37" s="167" t="s">
        <v>1316</v>
      </c>
      <c r="F37" s="168" t="s">
        <v>1420</v>
      </c>
      <c r="G37" s="25"/>
    </row>
    <row r="38" spans="1:7" ht="10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FBFB0B0-604F-455A-8027-78590F5245E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BA134D3-D939-4AF5-A3F2-258589416D2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32"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8"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15857</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15856</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15859</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15857</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15860</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45457</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485</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1" t="str">
        <f ca="1">D25</f>
        <v>Answer</v>
      </c>
      <c r="E31" s="331"/>
      <c r="F31" s="18"/>
      <c r="G31" s="44" t="str">
        <f ca="1">G25</f>
        <v>Comments</v>
      </c>
      <c r="H31" s="44"/>
      <c r="I31" s="44"/>
      <c r="J31" s="83"/>
      <c r="K31" s="36"/>
      <c r="L31" s="111" t="s">
        <v>1231</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1" t="str">
        <f ca="1">D25</f>
        <v>Answer</v>
      </c>
      <c r="E37" s="331"/>
      <c r="F37" s="18"/>
      <c r="G37" s="44" t="str">
        <f ca="1">G25</f>
        <v>Comments</v>
      </c>
      <c r="H37" s="374"/>
      <c r="I37" s="374"/>
      <c r="J37" s="374"/>
      <c r="K37" s="36"/>
      <c r="L37" s="111" t="s">
        <v>1231</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1" t="str">
        <f ca="1">D25</f>
        <v>Answer</v>
      </c>
      <c r="E43" s="331"/>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485</v>
      </c>
      <c r="E77" s="327"/>
      <c r="F77" s="57"/>
      <c r="G77" s="338"/>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2463</v>
      </c>
      <c r="D100" s="282" t="str">
        <f>IF(AND(OR($D$27="Yes",$D$27=""),OR($D$33="Yes",$D$33="")),"No","")</f>
        <v/>
      </c>
      <c r="E100" s="282" t="str">
        <f>IF(AND(OR($D$26="Yes",$D$26=""),OR($D$32="Yes",$D$32="")),"50% or less","")</f>
        <v/>
      </c>
      <c r="G100" s="282" t="str">
        <f>IF(OR($D$28="Yes",$D$28=""),"Yes","")</f>
        <v/>
      </c>
    </row>
    <row r="101" spans="2:7" ht="15.75" hidden="1">
      <c r="B101" s="236" t="s">
        <v>2464</v>
      </c>
      <c r="D101" s="282" t="str">
        <f>IF(AND(OR($D$27="Yes",$D$27=""),OR($D$33="Yes",$D$33="")),"Unknown","")</f>
        <v/>
      </c>
      <c r="E101" s="282" t="str">
        <f>IF(AND(OR($D$26="Yes",$D$26=""),OR($D$32="Yes",$D$32="")),"None","")</f>
        <v/>
      </c>
      <c r="G101" s="282" t="str">
        <f>IF(OR($D$28="Yes",$D$28=""),"No","")</f>
        <v/>
      </c>
    </row>
    <row r="102" spans="2:7" ht="15.75" hidden="1">
      <c r="B102" s="236" t="s">
        <v>2465</v>
      </c>
      <c r="D102" s="282" t="str">
        <f>IF(AND(OR($D$28="Yes",$D$28=""),OR($D$34="Yes",$D$34="")),"Yes","")</f>
        <v/>
      </c>
      <c r="E102" s="282" t="str">
        <f>IF(AND(OR($D$27="Yes",$D$27=""),OR($D$33="Yes",$D$33="")),"100%","")</f>
        <v/>
      </c>
      <c r="G102" s="282" t="str">
        <f>IF(OR($D$29="Yes",$D$29=""),"Yes","")</f>
        <v/>
      </c>
    </row>
    <row r="103" spans="2:7" ht="15.75" hidden="1">
      <c r="B103" s="236" t="s">
        <v>2466</v>
      </c>
      <c r="D103" s="282" t="str">
        <f>IF(AND(OR($D$28="Yes",$D$28=""),OR($D$34="Yes",$D$34="")),"No","")</f>
        <v/>
      </c>
      <c r="E103" s="282" t="str">
        <f>IF(AND(OR($D$27="Yes",$D$27=""),OR($D$33="Yes",$D$33="")),"Greater than 90%","")</f>
        <v/>
      </c>
      <c r="G103" s="282" t="str">
        <f>IF(OR($D$29="Yes",$D$29=""),"No","")</f>
        <v/>
      </c>
    </row>
    <row r="104" spans="2:7" ht="15.75" hidden="1">
      <c r="B104" s="236" t="s">
        <v>487</v>
      </c>
      <c r="D104" s="282" t="str">
        <f>IF(AND(OR($D$28="Yes",$D$28=""),OR($D$34="Yes",$D$34="")),"Unknown","")</f>
        <v/>
      </c>
      <c r="E104" s="282" t="str">
        <f>IF(AND(OR($D$27="Yes",$D$27=""),OR($D$33="Yes",$D$33="")),"Greater than 75%","")</f>
        <v/>
      </c>
    </row>
    <row r="105" spans="2:7" ht="15.75" hidden="1">
      <c r="B105" s="236" t="s">
        <v>14954</v>
      </c>
      <c r="D105" s="282" t="str">
        <f>IF(AND(OR($D$29="Yes",$D$29=""),OR($D$35="Yes",$D$35="")),"Yes","")</f>
        <v/>
      </c>
      <c r="E105" s="282" t="str">
        <f>IF(AND(OR($D$27="Yes",$D$27=""),OR($D$33="Yes",$D$33="")),"Greater than 50%","")</f>
        <v/>
      </c>
    </row>
    <row r="106" spans="2:7" ht="15.75" hidden="1">
      <c r="B106" s="236" t="s">
        <v>12372</v>
      </c>
      <c r="D106" s="282" t="str">
        <f>IF(AND(OR($D$29="Yes",$D$29=""),OR($D$35="Yes",$D$35="")),"No","")</f>
        <v/>
      </c>
      <c r="E106" s="282" t="str">
        <f>IF(AND(OR($D$27="Yes",$D$27=""),OR($D$33="Yes",$D$33="")),"50% or less","")</f>
        <v/>
      </c>
    </row>
    <row r="107" spans="2:7" ht="15.75" hidden="1">
      <c r="B107" s="236" t="s">
        <v>485</v>
      </c>
      <c r="D107" s="282" t="str">
        <f>IF(AND(OR($D$29="Yes",$D$29=""),OR($D$35="Yes",$D$35="")),"Unknown","")</f>
        <v/>
      </c>
      <c r="E107" s="282" t="str">
        <f>IF(AND(OR($D$27="Yes",$D$27=""),OR($D$33="Yes",$D$33="")),"None","")</f>
        <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62FE3198-8423-42B7-8B32-98414D517AE9}"/>
    <hyperlink ref="D20" r:id="rId4" xr:uid="{A288E53B-0D3D-4A42-8D56-02916D6D41C3}"/>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F3AAE0A-3BB1-43BD-974A-0CE4E9D1BC78}"/>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8"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 xml:space="preserve">Backer Hotwatt Inc. </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 xml:space="preserve">Michael Parisi </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Mike.Parisi@Hotwatt.com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978-777-0070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 xml:space="preserve">Michael Parisi </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Mike.Parisi@Hotwatt.com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45457</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797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797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1295</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1295</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796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1291</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797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1295</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No</v>
      </c>
      <c r="C55" s="89" t="str">
        <f t="shared" ca="1" si="10"/>
        <v>Complete</v>
      </c>
      <c r="D55" s="95" t="str">
        <f>IF(H55=1,"Click here to answer question (B)","")</f>
        <v/>
      </c>
      <c r="E55" s="20" t="s">
        <v>1295</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v>
      </c>
      <c r="B57" s="89" t="str">
        <f>Declaration!D79</f>
        <v>Yes</v>
      </c>
      <c r="C57" s="89" t="str">
        <f t="shared" ca="1" si="10"/>
        <v>Complete</v>
      </c>
      <c r="D57" s="95" t="str">
        <f>IF(H57=1,"Click here to answer question (C)","")</f>
        <v/>
      </c>
      <c r="E57" s="20" t="s">
        <v>1295</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10"/>
        <v>Complete</v>
      </c>
      <c r="D58" s="95" t="str">
        <f>IF(H58=1,"Click here to answer question (D)","")</f>
        <v/>
      </c>
      <c r="E58" s="20" t="s">
        <v>1295</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Yes, in conformance with IPC1755 (e.g., CMRT)</v>
      </c>
      <c r="C59" s="89" t="str">
        <f t="shared" ca="1" si="10"/>
        <v>Complete</v>
      </c>
      <c r="D59" s="95" t="str">
        <f>IF(H59=1,"Click here to answer question (E)","")</f>
        <v/>
      </c>
      <c r="E59" s="20" t="s">
        <v>1295</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1295</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1295</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1295</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Joe Pyburn</cp:lastModifiedBy>
  <cp:lastPrinted>2015-04-21T20:47:43Z</cp:lastPrinted>
  <dcterms:created xsi:type="dcterms:W3CDTF">2010-06-21T21:00:23Z</dcterms:created>
  <dcterms:modified xsi:type="dcterms:W3CDTF">2024-06-14T11:03:50Z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